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5480" windowHeight="11640" activeTab="0"/>
  </bookViews>
  <sheets>
    <sheet name="FREMO kurvenmodul" sheetId="1" r:id="rId1"/>
  </sheets>
  <definedNames>
    <definedName name="_xlnm.Print_Area" localSheetId="0">'FREMO kurvenmodul'!$A$1:$P$37</definedName>
  </definedNames>
  <calcPr fullCalcOnLoad="1"/>
</workbook>
</file>

<file path=xl/sharedStrings.xml><?xml version="1.0" encoding="utf-8"?>
<sst xmlns="http://schemas.openxmlformats.org/spreadsheetml/2006/main" count="78" uniqueCount="57">
  <si>
    <t>Sinus(v/2)</t>
  </si>
  <si>
    <t>A</t>
  </si>
  <si>
    <t>B</t>
  </si>
  <si>
    <t>C</t>
  </si>
  <si>
    <t>AB</t>
  </si>
  <si>
    <t>AC</t>
  </si>
  <si>
    <t>BC</t>
  </si>
  <si>
    <t>mm</t>
  </si>
  <si>
    <t>Tangens(v/2)</t>
  </si>
  <si>
    <t>Cosinus(v/2)</t>
  </si>
  <si>
    <t>X</t>
  </si>
  <si>
    <t>L</t>
  </si>
  <si>
    <t>Y</t>
  </si>
  <si>
    <t>°</t>
  </si>
  <si>
    <t>A = B</t>
  </si>
  <si>
    <t>C &lt; D</t>
  </si>
  <si>
    <t>S</t>
  </si>
  <si>
    <t>D &gt; C</t>
  </si>
  <si>
    <t xml:space="preserve"> </t>
  </si>
  <si>
    <t xml:space="preserve">  C</t>
  </si>
  <si>
    <t>D</t>
  </si>
  <si>
    <t>Beregning av FREMO kurvemodul</t>
  </si>
  <si>
    <t>Beregning av av sporets bue</t>
  </si>
  <si>
    <t>Sporets kurve-radius</t>
  </si>
  <si>
    <t>Total modulvinkel</t>
  </si>
  <si>
    <t>Plate-tykkelse</t>
  </si>
  <si>
    <t>Modulbredde</t>
  </si>
  <si>
    <t>Sporets lengde</t>
  </si>
  <si>
    <t>Lang side (ytre)</t>
  </si>
  <si>
    <t>Lang side (indre)</t>
  </si>
  <si>
    <t>Segmentlengde (L)</t>
  </si>
  <si>
    <t>Kort side (indre)</t>
  </si>
  <si>
    <t>Kort side (ytre)</t>
  </si>
  <si>
    <t>(Inndata)</t>
  </si>
  <si>
    <t>Tilpasning av plate-ender</t>
  </si>
  <si>
    <t>Vinkelmål for tilpasning av sider og endeprofiler</t>
  </si>
  <si>
    <t>Vinkel C</t>
  </si>
  <si>
    <t>Vinkel A</t>
  </si>
  <si>
    <t xml:space="preserve">Copyright Halvor Sannæs, Arendal, Norge. </t>
  </si>
  <si>
    <t>Ytterligere ideer Jörg Küpper, Kaufering, Deutschland.</t>
  </si>
  <si>
    <t>Se tegningen nedenfor</t>
  </si>
  <si>
    <t>Anmerkning:</t>
  </si>
  <si>
    <t>Version 3N, 17/7-2001 - 2/7-2002</t>
  </si>
  <si>
    <t>Radius minus maximale Y-verdi</t>
  </si>
  <si>
    <t>Segmentlengde</t>
  </si>
  <si>
    <t>Vinkel (°)</t>
  </si>
  <si>
    <t>cos(Vinkel)</t>
  </si>
  <si>
    <t>sin(Vinkel)</t>
  </si>
  <si>
    <t>Bredde endeprofil</t>
  </si>
  <si>
    <t>Endeprofil-mål</t>
  </si>
  <si>
    <t>Endeprofil ytterside</t>
  </si>
  <si>
    <t>Endeprofil innerside</t>
  </si>
  <si>
    <t>Midten - Lange side</t>
  </si>
  <si>
    <t>Midten - Korte side</t>
  </si>
  <si>
    <t>Anmerkninger:</t>
  </si>
  <si>
    <t>Se eksempel for tilpasning</t>
  </si>
  <si>
    <t>av plate-ender ovenfor.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</si>
</sst>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 horizontal="right"/>
    </xf>
    <xf numFmtId="2" fontId="0" fillId="2" borderId="6" xfId="0" applyNumberFormat="1" applyFill="1" applyBorder="1" applyAlignment="1">
      <alignment/>
    </xf>
    <xf numFmtId="2" fontId="5" fillId="3" borderId="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5" fillId="3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Continuous"/>
    </xf>
    <xf numFmtId="0" fontId="4" fillId="4" borderId="8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11" xfId="0" applyFill="1" applyBorder="1" applyAlignment="1">
      <alignment horizontal="centerContinuous"/>
    </xf>
    <xf numFmtId="2" fontId="5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2" borderId="5" xfId="0" applyNumberForma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80" fontId="5" fillId="2" borderId="0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Continuous"/>
    </xf>
    <xf numFmtId="2" fontId="0" fillId="5" borderId="8" xfId="0" applyNumberFormat="1" applyFill="1" applyBorder="1" applyAlignment="1">
      <alignment horizontal="centerContinuous"/>
    </xf>
    <xf numFmtId="2" fontId="1" fillId="0" borderId="0" xfId="0" applyNumberFormat="1" applyFont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1" fillId="2" borderId="0" xfId="0" applyFon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0" xfId="0" applyNumberFormat="1" applyFill="1" applyBorder="1" applyAlignment="1">
      <alignment horizontal="left" indent="3"/>
    </xf>
    <xf numFmtId="2" fontId="1" fillId="6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6" borderId="13" xfId="0" applyNumberFormat="1" applyFill="1" applyBorder="1" applyAlignment="1">
      <alignment/>
    </xf>
    <xf numFmtId="2" fontId="0" fillId="6" borderId="5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6" borderId="0" xfId="0" applyNumberFormat="1" applyFill="1" applyBorder="1" applyAlignment="1">
      <alignment horizontal="left" indent="1"/>
    </xf>
    <xf numFmtId="2" fontId="0" fillId="6" borderId="9" xfId="0" applyNumberFormat="1" applyFill="1" applyBorder="1" applyAlignment="1">
      <alignment/>
    </xf>
    <xf numFmtId="2" fontId="0" fillId="6" borderId="6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5" fillId="3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" borderId="6" xfId="0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2" fontId="0" fillId="6" borderId="5" xfId="0" applyNumberFormat="1" applyFill="1" applyBorder="1" applyAlignment="1">
      <alignment/>
    </xf>
    <xf numFmtId="2" fontId="0" fillId="6" borderId="6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7" xfId="0" applyFill="1" applyBorder="1" applyAlignment="1">
      <alignment/>
    </xf>
    <xf numFmtId="2" fontId="0" fillId="2" borderId="13" xfId="0" applyNumberFormat="1" applyFill="1" applyBorder="1" applyAlignment="1">
      <alignment horizontal="centerContinuous"/>
    </xf>
    <xf numFmtId="2" fontId="0" fillId="2" borderId="5" xfId="0" applyNumberFormat="1" applyFill="1" applyBorder="1" applyAlignment="1">
      <alignment horizontal="centerContinuous"/>
    </xf>
    <xf numFmtId="2" fontId="0" fillId="6" borderId="0" xfId="0" applyNumberFormat="1" applyFill="1" applyBorder="1" applyAlignment="1">
      <alignment horizontal="left" indent="2"/>
    </xf>
    <xf numFmtId="2" fontId="0" fillId="5" borderId="5" xfId="0" applyNumberFormat="1" applyFill="1" applyBorder="1" applyAlignment="1">
      <alignment horizontal="centerContinuous"/>
    </xf>
    <xf numFmtId="0" fontId="0" fillId="5" borderId="8" xfId="0" applyFill="1" applyBorder="1" applyAlignment="1">
      <alignment/>
    </xf>
    <xf numFmtId="2" fontId="0" fillId="5" borderId="8" xfId="0" applyNumberFormat="1" applyFill="1" applyBorder="1" applyAlignment="1">
      <alignment/>
    </xf>
    <xf numFmtId="0" fontId="0" fillId="5" borderId="11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2" borderId="7" xfId="0" applyNumberFormat="1" applyFill="1" applyBorder="1" applyAlignment="1">
      <alignment/>
    </xf>
    <xf numFmtId="2" fontId="5" fillId="3" borderId="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2" fontId="1" fillId="2" borderId="14" xfId="0" applyNumberFormat="1" applyFont="1" applyFill="1" applyBorder="1" applyAlignment="1">
      <alignment/>
    </xf>
    <xf numFmtId="182" fontId="1" fillId="2" borderId="15" xfId="0" applyNumberFormat="1" applyFont="1" applyFill="1" applyBorder="1" applyAlignment="1">
      <alignment/>
    </xf>
    <xf numFmtId="182" fontId="1" fillId="2" borderId="16" xfId="0" applyNumberFormat="1" applyFont="1" applyFill="1" applyBorder="1" applyAlignment="1">
      <alignment/>
    </xf>
    <xf numFmtId="182" fontId="1" fillId="2" borderId="17" xfId="0" applyNumberFormat="1" applyFont="1" applyFill="1" applyBorder="1" applyAlignment="1">
      <alignment/>
    </xf>
    <xf numFmtId="182" fontId="1" fillId="2" borderId="18" xfId="0" applyNumberFormat="1" applyFont="1" applyFill="1" applyBorder="1" applyAlignment="1">
      <alignment/>
    </xf>
    <xf numFmtId="182" fontId="1" fillId="2" borderId="19" xfId="0" applyNumberFormat="1" applyFont="1" applyFill="1" applyBorder="1" applyAlignment="1">
      <alignment/>
    </xf>
    <xf numFmtId="182" fontId="0" fillId="2" borderId="0" xfId="0" applyNumberFormat="1" applyFill="1" applyBorder="1" applyAlignment="1">
      <alignment/>
    </xf>
    <xf numFmtId="2" fontId="1" fillId="4" borderId="5" xfId="0" applyNumberFormat="1" applyFon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2" fontId="2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182" fontId="0" fillId="4" borderId="0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182" fontId="0" fillId="4" borderId="6" xfId="0" applyNumberFormat="1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2" fontId="8" fillId="2" borderId="1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/>
    </xf>
    <xf numFmtId="2" fontId="0" fillId="7" borderId="0" xfId="0" applyNumberFormat="1" applyFill="1" applyBorder="1" applyAlignment="1">
      <alignment/>
    </xf>
    <xf numFmtId="2" fontId="0" fillId="6" borderId="0" xfId="0" applyNumberFormat="1" applyFill="1" applyBorder="1" applyAlignment="1">
      <alignment horizontal="right"/>
    </xf>
    <xf numFmtId="2" fontId="0" fillId="4" borderId="13" xfId="0" applyNumberFormat="1" applyFill="1" applyBorder="1" applyAlignment="1">
      <alignment/>
    </xf>
    <xf numFmtId="2" fontId="1" fillId="4" borderId="1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2" fontId="1" fillId="5" borderId="20" xfId="0" applyNumberFormat="1" applyFont="1" applyFill="1" applyBorder="1" applyAlignment="1">
      <alignment/>
    </xf>
    <xf numFmtId="182" fontId="1" fillId="5" borderId="21" xfId="0" applyNumberFormat="1" applyFont="1" applyFill="1" applyBorder="1" applyAlignment="1">
      <alignment/>
    </xf>
    <xf numFmtId="182" fontId="1" fillId="5" borderId="22" xfId="0" applyNumberFormat="1" applyFont="1" applyFill="1" applyBorder="1" applyAlignment="1" applyProtection="1">
      <alignment/>
      <protection hidden="1"/>
    </xf>
    <xf numFmtId="182" fontId="0" fillId="2" borderId="0" xfId="0" applyNumberFormat="1" applyFill="1" applyBorder="1" applyAlignment="1" applyProtection="1">
      <alignment/>
      <protection hidden="1"/>
    </xf>
    <xf numFmtId="182" fontId="0" fillId="3" borderId="0" xfId="0" applyNumberFormat="1" applyFill="1" applyBorder="1" applyAlignment="1" applyProtection="1">
      <alignment/>
      <protection hidden="1"/>
    </xf>
    <xf numFmtId="182" fontId="0" fillId="3" borderId="23" xfId="0" applyNumberFormat="1" applyFill="1" applyBorder="1" applyAlignment="1">
      <alignment horizontal="left"/>
    </xf>
    <xf numFmtId="182" fontId="0" fillId="3" borderId="23" xfId="0" applyNumberFormat="1" applyFill="1" applyBorder="1" applyAlignment="1">
      <alignment horizontal="center"/>
    </xf>
    <xf numFmtId="182" fontId="0" fillId="3" borderId="23" xfId="0" applyNumberFormat="1" applyFill="1" applyBorder="1" applyAlignment="1">
      <alignment/>
    </xf>
    <xf numFmtId="182" fontId="0" fillId="3" borderId="0" xfId="0" applyNumberFormat="1" applyFill="1" applyBorder="1" applyAlignment="1">
      <alignment horizontal="left" indent="1"/>
    </xf>
    <xf numFmtId="182" fontId="0" fillId="2" borderId="0" xfId="0" applyNumberFormat="1" applyFill="1" applyBorder="1" applyAlignment="1">
      <alignment horizontal="left" indent="1"/>
    </xf>
    <xf numFmtId="182" fontId="0" fillId="2" borderId="0" xfId="0" applyNumberFormat="1" applyFill="1" applyBorder="1" applyAlignment="1">
      <alignment horizontal="center"/>
    </xf>
    <xf numFmtId="182" fontId="0" fillId="2" borderId="1" xfId="0" applyNumberFormat="1" applyFill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0</xdr:rowOff>
    </xdr:from>
    <xdr:to>
      <xdr:col>6</xdr:col>
      <xdr:colOff>561975</xdr:colOff>
      <xdr:row>6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3295650" y="428625"/>
          <a:ext cx="1809750" cy="819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Tverrsnitt</a:t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6</xdr:col>
      <xdr:colOff>0</xdr:colOff>
      <xdr:row>24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390650" y="2924175"/>
          <a:ext cx="3152775" cy="1276350"/>
        </a:xfrm>
        <a:prstGeom prst="trapezoid">
          <a:avLst>
            <a:gd name="adj" fmla="val -305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0</xdr:rowOff>
    </xdr:from>
    <xdr:to>
      <xdr:col>6</xdr:col>
      <xdr:colOff>561975</xdr:colOff>
      <xdr:row>6</xdr:row>
      <xdr:rowOff>142875</xdr:rowOff>
    </xdr:to>
    <xdr:sp>
      <xdr:nvSpPr>
        <xdr:cNvPr id="3" name="AutoShape 9"/>
        <xdr:cNvSpPr>
          <a:spLocks/>
        </xdr:cNvSpPr>
      </xdr:nvSpPr>
      <xdr:spPr>
        <a:xfrm flipH="1">
          <a:off x="4572000" y="428625"/>
          <a:ext cx="533400" cy="809625"/>
        </a:xfrm>
        <a:prstGeom prst="rtTriangle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104775</xdr:rowOff>
    </xdr:from>
    <xdr:to>
      <xdr:col>6</xdr:col>
      <xdr:colOff>0</xdr:colOff>
      <xdr:row>21</xdr:row>
      <xdr:rowOff>57150</xdr:rowOff>
    </xdr:to>
    <xdr:sp>
      <xdr:nvSpPr>
        <xdr:cNvPr id="4" name="Line 10"/>
        <xdr:cNvSpPr>
          <a:spLocks/>
        </xdr:cNvSpPr>
      </xdr:nvSpPr>
      <xdr:spPr>
        <a:xfrm flipV="1">
          <a:off x="4267200" y="3019425"/>
          <a:ext cx="276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104775</xdr:rowOff>
    </xdr:from>
    <xdr:to>
      <xdr:col>5</xdr:col>
      <xdr:colOff>314325</xdr:colOff>
      <xdr:row>24</xdr:row>
      <xdr:rowOff>85725</xdr:rowOff>
    </xdr:to>
    <xdr:sp>
      <xdr:nvSpPr>
        <xdr:cNvPr id="5" name="Line 11"/>
        <xdr:cNvSpPr>
          <a:spLocks/>
        </xdr:cNvSpPr>
      </xdr:nvSpPr>
      <xdr:spPr>
        <a:xfrm flipH="1">
          <a:off x="4019550" y="3667125"/>
          <a:ext cx="228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95250</xdr:rowOff>
    </xdr:from>
    <xdr:to>
      <xdr:col>5</xdr:col>
      <xdr:colOff>495300</xdr:colOff>
      <xdr:row>24</xdr:row>
      <xdr:rowOff>66675</xdr:rowOff>
    </xdr:to>
    <xdr:sp>
      <xdr:nvSpPr>
        <xdr:cNvPr id="6" name="AutoShape 12"/>
        <xdr:cNvSpPr>
          <a:spLocks/>
        </xdr:cNvSpPr>
      </xdr:nvSpPr>
      <xdr:spPr>
        <a:xfrm>
          <a:off x="1504950" y="3009900"/>
          <a:ext cx="2924175" cy="1104900"/>
        </a:xfrm>
        <a:prstGeom prst="trapezoid">
          <a:avLst>
            <a:gd name="adj" fmla="val -31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1362075</xdr:colOff>
      <xdr:row>17</xdr:row>
      <xdr:rowOff>19050</xdr:rowOff>
    </xdr:from>
    <xdr:to>
      <xdr:col>0</xdr:col>
      <xdr:colOff>1362075</xdr:colOff>
      <xdr:row>25</xdr:row>
      <xdr:rowOff>9525</xdr:rowOff>
    </xdr:to>
    <xdr:sp>
      <xdr:nvSpPr>
        <xdr:cNvPr id="7" name="Line 18"/>
        <xdr:cNvSpPr>
          <a:spLocks/>
        </xdr:cNvSpPr>
      </xdr:nvSpPr>
      <xdr:spPr>
        <a:xfrm>
          <a:off x="1362075" y="29337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152400</xdr:rowOff>
    </xdr:from>
    <xdr:to>
      <xdr:col>2</xdr:col>
      <xdr:colOff>0</xdr:colOff>
      <xdr:row>24</xdr:row>
      <xdr:rowOff>152400</xdr:rowOff>
    </xdr:to>
    <xdr:sp>
      <xdr:nvSpPr>
        <xdr:cNvPr id="8" name="Line 27"/>
        <xdr:cNvSpPr>
          <a:spLocks/>
        </xdr:cNvSpPr>
      </xdr:nvSpPr>
      <xdr:spPr>
        <a:xfrm flipH="1">
          <a:off x="1400175" y="4200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114300</xdr:colOff>
      <xdr:row>20</xdr:row>
      <xdr:rowOff>0</xdr:rowOff>
    </xdr:from>
    <xdr:ext cx="809625" cy="171450"/>
    <xdr:sp>
      <xdr:nvSpPr>
        <xdr:cNvPr id="9" name="TextBox 30"/>
        <xdr:cNvSpPr txBox="1">
          <a:spLocks noChangeArrowheads="1"/>
        </xdr:cNvSpPr>
      </xdr:nvSpPr>
      <xdr:spPr>
        <a:xfrm>
          <a:off x="114300" y="340042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Modulbredde</a:t>
          </a:r>
        </a:p>
      </xdr:txBody>
    </xdr:sp>
    <xdr:clientData/>
  </xdr:oneCellAnchor>
  <xdr:twoCellAnchor>
    <xdr:from>
      <xdr:col>5</xdr:col>
      <xdr:colOff>133350</xdr:colOff>
      <xdr:row>17</xdr:row>
      <xdr:rowOff>95250</xdr:rowOff>
    </xdr:from>
    <xdr:to>
      <xdr:col>5</xdr:col>
      <xdr:colOff>390525</xdr:colOff>
      <xdr:row>20</xdr:row>
      <xdr:rowOff>142875</xdr:rowOff>
    </xdr:to>
    <xdr:sp>
      <xdr:nvSpPr>
        <xdr:cNvPr id="10" name="Line 31"/>
        <xdr:cNvSpPr>
          <a:spLocks/>
        </xdr:cNvSpPr>
      </xdr:nvSpPr>
      <xdr:spPr>
        <a:xfrm flipV="1">
          <a:off x="4067175" y="3009900"/>
          <a:ext cx="257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20</xdr:row>
      <xdr:rowOff>142875</xdr:rowOff>
    </xdr:from>
    <xdr:to>
      <xdr:col>5</xdr:col>
      <xdr:colOff>133350</xdr:colOff>
      <xdr:row>24</xdr:row>
      <xdr:rowOff>9525</xdr:rowOff>
    </xdr:to>
    <xdr:sp>
      <xdr:nvSpPr>
        <xdr:cNvPr id="11" name="Line 32"/>
        <xdr:cNvSpPr>
          <a:spLocks/>
        </xdr:cNvSpPr>
      </xdr:nvSpPr>
      <xdr:spPr>
        <a:xfrm flipH="1">
          <a:off x="3819525" y="3543300"/>
          <a:ext cx="247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133350</xdr:rowOff>
    </xdr:from>
    <xdr:to>
      <xdr:col>5</xdr:col>
      <xdr:colOff>371475</xdr:colOff>
      <xdr:row>21</xdr:row>
      <xdr:rowOff>104775</xdr:rowOff>
    </xdr:to>
    <xdr:sp>
      <xdr:nvSpPr>
        <xdr:cNvPr id="12" name="Line 34"/>
        <xdr:cNvSpPr>
          <a:spLocks/>
        </xdr:cNvSpPr>
      </xdr:nvSpPr>
      <xdr:spPr>
        <a:xfrm>
          <a:off x="4038600" y="3533775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57150</xdr:rowOff>
    </xdr:from>
    <xdr:to>
      <xdr:col>8</xdr:col>
      <xdr:colOff>19050</xdr:colOff>
      <xdr:row>24</xdr:row>
      <xdr:rowOff>57150</xdr:rowOff>
    </xdr:to>
    <xdr:sp>
      <xdr:nvSpPr>
        <xdr:cNvPr id="13" name="Line 35"/>
        <xdr:cNvSpPr>
          <a:spLocks/>
        </xdr:cNvSpPr>
      </xdr:nvSpPr>
      <xdr:spPr>
        <a:xfrm>
          <a:off x="5133975" y="4105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95250</xdr:rowOff>
    </xdr:from>
    <xdr:to>
      <xdr:col>5</xdr:col>
      <xdr:colOff>571500</xdr:colOff>
      <xdr:row>17</xdr:row>
      <xdr:rowOff>95250</xdr:rowOff>
    </xdr:to>
    <xdr:sp>
      <xdr:nvSpPr>
        <xdr:cNvPr id="14" name="Line 36"/>
        <xdr:cNvSpPr>
          <a:spLocks/>
        </xdr:cNvSpPr>
      </xdr:nvSpPr>
      <xdr:spPr>
        <a:xfrm>
          <a:off x="4257675" y="3009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28575</xdr:rowOff>
    </xdr:from>
    <xdr:to>
      <xdr:col>15</xdr:col>
      <xdr:colOff>514350</xdr:colOff>
      <xdr:row>36</xdr:row>
      <xdr:rowOff>85725</xdr:rowOff>
    </xdr:to>
    <xdr:grpSp>
      <xdr:nvGrpSpPr>
        <xdr:cNvPr id="15" name="Group 89"/>
        <xdr:cNvGrpSpPr>
          <a:grpSpLocks/>
        </xdr:cNvGrpSpPr>
      </xdr:nvGrpSpPr>
      <xdr:grpSpPr>
        <a:xfrm>
          <a:off x="6191250" y="2943225"/>
          <a:ext cx="3629025" cy="3152775"/>
          <a:chOff x="1623" y="403"/>
          <a:chExt cx="461" cy="332"/>
        </a:xfrm>
        <a:solidFill>
          <a:srgbClr val="FFFFFF"/>
        </a:solidFill>
      </xdr:grpSpPr>
      <xdr:grpSp>
        <xdr:nvGrpSpPr>
          <xdr:cNvPr id="16" name="Group 88"/>
          <xdr:cNvGrpSpPr>
            <a:grpSpLocks/>
          </xdr:cNvGrpSpPr>
        </xdr:nvGrpSpPr>
        <xdr:grpSpPr>
          <a:xfrm>
            <a:off x="1623" y="403"/>
            <a:ext cx="461" cy="332"/>
            <a:chOff x="1260" y="261"/>
            <a:chExt cx="461" cy="332"/>
          </a:xfrm>
          <a:solidFill>
            <a:srgbClr val="FFFFFF"/>
          </a:solidFill>
        </xdr:grpSpPr>
        <xdr:sp>
          <xdr:nvSpPr>
            <xdr:cNvPr id="17" name="Rectangle 87"/>
            <xdr:cNvSpPr>
              <a:spLocks/>
            </xdr:cNvSpPr>
          </xdr:nvSpPr>
          <xdr:spPr>
            <a:xfrm>
              <a:off x="1260" y="261"/>
              <a:ext cx="461" cy="332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69"/>
            <xdr:cNvSpPr>
              <a:spLocks/>
            </xdr:cNvSpPr>
          </xdr:nvSpPr>
          <xdr:spPr>
            <a:xfrm>
              <a:off x="1280" y="280"/>
              <a:ext cx="409" cy="150"/>
            </a:xfrm>
            <a:prstGeom prst="trapezoid">
              <a:avLst/>
            </a:prstGeom>
            <a:solidFill>
              <a:srgbClr val="FFFFFF"/>
            </a:solidFill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73"/>
            <xdr:cNvSpPr>
              <a:spLocks/>
            </xdr:cNvSpPr>
          </xdr:nvSpPr>
          <xdr:spPr>
            <a:xfrm>
              <a:off x="1335" y="305"/>
              <a:ext cx="301" cy="54"/>
            </a:xfrm>
            <a:custGeom>
              <a:pathLst>
                <a:path h="54" w="301">
                  <a:moveTo>
                    <a:pt x="0" y="54"/>
                  </a:moveTo>
                  <a:cubicBezTo>
                    <a:pt x="21" y="39"/>
                    <a:pt x="42" y="24"/>
                    <a:pt x="66" y="15"/>
                  </a:cubicBezTo>
                  <a:cubicBezTo>
                    <a:pt x="90" y="6"/>
                    <a:pt x="118" y="0"/>
                    <a:pt x="145" y="0"/>
                  </a:cubicBezTo>
                  <a:cubicBezTo>
                    <a:pt x="172" y="0"/>
                    <a:pt x="202" y="4"/>
                    <a:pt x="228" y="13"/>
                  </a:cubicBezTo>
                  <a:cubicBezTo>
                    <a:pt x="254" y="22"/>
                    <a:pt x="277" y="37"/>
                    <a:pt x="301" y="53"/>
                  </a:cubicBezTo>
                </a:path>
              </a:pathLst>
            </a:custGeom>
            <a:noFill/>
            <a:ln w="762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75"/>
            <xdr:cNvSpPr>
              <a:spLocks/>
            </xdr:cNvSpPr>
          </xdr:nvSpPr>
          <xdr:spPr>
            <a:xfrm>
              <a:off x="1382" y="429"/>
              <a:ext cx="103" cy="1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76"/>
            <xdr:cNvSpPr>
              <a:spLocks/>
            </xdr:cNvSpPr>
          </xdr:nvSpPr>
          <xdr:spPr>
            <a:xfrm flipH="1">
              <a:off x="1486" y="430"/>
              <a:ext cx="102" cy="14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78"/>
            <xdr:cNvSpPr>
              <a:spLocks/>
            </xdr:cNvSpPr>
          </xdr:nvSpPr>
          <xdr:spPr>
            <a:xfrm>
              <a:off x="1336" y="360"/>
              <a:ext cx="2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79"/>
            <xdr:cNvSpPr>
              <a:spLocks/>
            </xdr:cNvSpPr>
          </xdr:nvSpPr>
          <xdr:spPr>
            <a:xfrm>
              <a:off x="1336" y="360"/>
              <a:ext cx="84" cy="0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80"/>
            <xdr:cNvSpPr>
              <a:spLocks/>
            </xdr:cNvSpPr>
          </xdr:nvSpPr>
          <xdr:spPr>
            <a:xfrm flipV="1">
              <a:off x="1420" y="314"/>
              <a:ext cx="0" cy="45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81"/>
            <xdr:cNvSpPr>
              <a:spLocks/>
            </xdr:cNvSpPr>
          </xdr:nvSpPr>
          <xdr:spPr>
            <a:xfrm flipV="1">
              <a:off x="1486" y="360"/>
              <a:ext cx="0" cy="2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TextBox 84"/>
            <xdr:cNvSpPr txBox="1">
              <a:spLocks noChangeArrowheads="1"/>
            </xdr:cNvSpPr>
          </xdr:nvSpPr>
          <xdr:spPr>
            <a:xfrm>
              <a:off x="1387" y="368"/>
              <a:ext cx="28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X</a:t>
              </a:r>
            </a:p>
          </xdr:txBody>
        </xdr:sp>
        <xdr:sp>
          <xdr:nvSpPr>
            <xdr:cNvPr id="27" name="TextBox 85"/>
            <xdr:cNvSpPr txBox="1">
              <a:spLocks noChangeArrowheads="1"/>
            </xdr:cNvSpPr>
          </xdr:nvSpPr>
          <xdr:spPr>
            <a:xfrm>
              <a:off x="1553" y="368"/>
              <a:ext cx="26" cy="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L</a:t>
              </a:r>
            </a:p>
          </xdr:txBody>
        </xdr:sp>
        <xdr:sp>
          <xdr:nvSpPr>
            <xdr:cNvPr id="28" name="TextBox 86"/>
            <xdr:cNvSpPr txBox="1">
              <a:spLocks noChangeArrowheads="1"/>
            </xdr:cNvSpPr>
          </xdr:nvSpPr>
          <xdr:spPr>
            <a:xfrm>
              <a:off x="1489" y="438"/>
              <a:ext cx="23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S</a:t>
              </a:r>
            </a:p>
          </xdr:txBody>
        </xdr:sp>
      </xdr:grpSp>
      <xdr:sp>
        <xdr:nvSpPr>
          <xdr:cNvPr id="29" name="TextBox 83"/>
          <xdr:cNvSpPr txBox="1">
            <a:spLocks noChangeArrowheads="1"/>
          </xdr:cNvSpPr>
        </xdr:nvSpPr>
        <xdr:spPr>
          <a:xfrm>
            <a:off x="1791" y="468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Y</a:t>
            </a:r>
          </a:p>
        </xdr:txBody>
      </xdr:sp>
    </xdr:grpSp>
    <xdr:clientData/>
  </xdr:twoCellAnchor>
  <xdr:twoCellAnchor>
    <xdr:from>
      <xdr:col>4</xdr:col>
      <xdr:colOff>552450</xdr:colOff>
      <xdr:row>24</xdr:row>
      <xdr:rowOff>66675</xdr:rowOff>
    </xdr:from>
    <xdr:to>
      <xdr:col>5</xdr:col>
      <xdr:colOff>66675</xdr:colOff>
      <xdr:row>24</xdr:row>
      <xdr:rowOff>66675</xdr:rowOff>
    </xdr:to>
    <xdr:sp>
      <xdr:nvSpPr>
        <xdr:cNvPr id="30" name="Line 101"/>
        <xdr:cNvSpPr>
          <a:spLocks/>
        </xdr:cNvSpPr>
      </xdr:nvSpPr>
      <xdr:spPr>
        <a:xfrm>
          <a:off x="3705225" y="4114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95250</xdr:rowOff>
    </xdr:from>
    <xdr:to>
      <xdr:col>1</xdr:col>
      <xdr:colOff>285750</xdr:colOff>
      <xdr:row>17</xdr:row>
      <xdr:rowOff>95250</xdr:rowOff>
    </xdr:to>
    <xdr:sp>
      <xdr:nvSpPr>
        <xdr:cNvPr id="31" name="Line 102"/>
        <xdr:cNvSpPr>
          <a:spLocks/>
        </xdr:cNvSpPr>
      </xdr:nvSpPr>
      <xdr:spPr>
        <a:xfrm>
          <a:off x="1419225" y="3009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24</xdr:row>
      <xdr:rowOff>66675</xdr:rowOff>
    </xdr:from>
    <xdr:to>
      <xdr:col>2</xdr:col>
      <xdr:colOff>238125</xdr:colOff>
      <xdr:row>24</xdr:row>
      <xdr:rowOff>66675</xdr:rowOff>
    </xdr:to>
    <xdr:sp>
      <xdr:nvSpPr>
        <xdr:cNvPr id="32" name="Line 103"/>
        <xdr:cNvSpPr>
          <a:spLocks/>
        </xdr:cNvSpPr>
      </xdr:nvSpPr>
      <xdr:spPr>
        <a:xfrm>
          <a:off x="1952625" y="4114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57150</xdr:rowOff>
    </xdr:from>
    <xdr:to>
      <xdr:col>8</xdr:col>
      <xdr:colOff>19050</xdr:colOff>
      <xdr:row>25</xdr:row>
      <xdr:rowOff>57150</xdr:rowOff>
    </xdr:to>
    <xdr:sp>
      <xdr:nvSpPr>
        <xdr:cNvPr id="33" name="Line 105"/>
        <xdr:cNvSpPr>
          <a:spLocks/>
        </xdr:cNvSpPr>
      </xdr:nvSpPr>
      <xdr:spPr>
        <a:xfrm>
          <a:off x="5133975" y="42672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647700</xdr:colOff>
      <xdr:row>56</xdr:row>
      <xdr:rowOff>114300</xdr:rowOff>
    </xdr:from>
    <xdr:ext cx="638175" cy="361950"/>
    <xdr:sp>
      <xdr:nvSpPr>
        <xdr:cNvPr id="34" name="TextBox 121"/>
        <xdr:cNvSpPr txBox="1">
          <a:spLocks noChangeArrowheads="1"/>
        </xdr:cNvSpPr>
      </xdr:nvSpPr>
      <xdr:spPr>
        <a:xfrm>
          <a:off x="647700" y="937260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Korte side
Tverrsnitt</a:t>
          </a:r>
        </a:p>
      </xdr:txBody>
    </xdr:sp>
    <xdr:clientData/>
  </xdr:oneCellAnchor>
  <xdr:twoCellAnchor>
    <xdr:from>
      <xdr:col>0</xdr:col>
      <xdr:colOff>333375</xdr:colOff>
      <xdr:row>38</xdr:row>
      <xdr:rowOff>47625</xdr:rowOff>
    </xdr:from>
    <xdr:to>
      <xdr:col>6</xdr:col>
      <xdr:colOff>371475</xdr:colOff>
      <xdr:row>59</xdr:row>
      <xdr:rowOff>152400</xdr:rowOff>
    </xdr:to>
    <xdr:grpSp>
      <xdr:nvGrpSpPr>
        <xdr:cNvPr id="35" name="Group 133"/>
        <xdr:cNvGrpSpPr>
          <a:grpSpLocks/>
        </xdr:cNvGrpSpPr>
      </xdr:nvGrpSpPr>
      <xdr:grpSpPr>
        <a:xfrm>
          <a:off x="333375" y="6391275"/>
          <a:ext cx="4581525" cy="3505200"/>
          <a:chOff x="35" y="671"/>
          <a:chExt cx="481" cy="368"/>
        </a:xfrm>
        <a:solidFill>
          <a:srgbClr val="FFFFFF"/>
        </a:solidFill>
      </xdr:grpSpPr>
      <xdr:sp>
        <xdr:nvSpPr>
          <xdr:cNvPr id="36" name="TextBox 111"/>
          <xdr:cNvSpPr txBox="1">
            <a:spLocks noChangeArrowheads="1"/>
          </xdr:cNvSpPr>
        </xdr:nvSpPr>
        <xdr:spPr>
          <a:xfrm>
            <a:off x="413" y="895"/>
            <a:ext cx="10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Midten av sporet</a:t>
            </a:r>
          </a:p>
        </xdr:txBody>
      </xdr:sp>
      <xdr:grpSp>
        <xdr:nvGrpSpPr>
          <xdr:cNvPr id="37" name="Group 132"/>
          <xdr:cNvGrpSpPr>
            <a:grpSpLocks/>
          </xdr:cNvGrpSpPr>
        </xdr:nvGrpSpPr>
        <xdr:grpSpPr>
          <a:xfrm>
            <a:off x="35" y="671"/>
            <a:ext cx="405" cy="368"/>
            <a:chOff x="35" y="671"/>
            <a:chExt cx="405" cy="368"/>
          </a:xfrm>
          <a:solidFill>
            <a:srgbClr val="FFFFFF"/>
          </a:solidFill>
        </xdr:grpSpPr>
        <xdr:sp>
          <xdr:nvSpPr>
            <xdr:cNvPr id="38" name="Rectangle 106"/>
            <xdr:cNvSpPr>
              <a:spLocks/>
            </xdr:cNvSpPr>
          </xdr:nvSpPr>
          <xdr:spPr>
            <a:xfrm rot="18000000">
              <a:off x="242" y="713"/>
              <a:ext cx="84" cy="283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Rectangle 107"/>
            <xdr:cNvSpPr>
              <a:spLocks/>
            </xdr:cNvSpPr>
          </xdr:nvSpPr>
          <xdr:spPr>
            <a:xfrm>
              <a:off x="37" y="671"/>
              <a:ext cx="403" cy="84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Rectangle 108"/>
            <xdr:cNvSpPr>
              <a:spLocks/>
            </xdr:cNvSpPr>
          </xdr:nvSpPr>
          <xdr:spPr>
            <a:xfrm>
              <a:off x="35" y="956"/>
              <a:ext cx="239" cy="8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109"/>
            <xdr:cNvSpPr>
              <a:spLocks/>
            </xdr:cNvSpPr>
          </xdr:nvSpPr>
          <xdr:spPr>
            <a:xfrm flipH="1">
              <a:off x="224" y="956"/>
              <a:ext cx="50" cy="83"/>
            </a:xfrm>
            <a:prstGeom prst="rtTriangle">
              <a:avLst/>
            </a:prstGeom>
            <a:solidFill>
              <a:srgbClr val="008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110"/>
            <xdr:cNvSpPr>
              <a:spLocks/>
            </xdr:cNvSpPr>
          </xdr:nvSpPr>
          <xdr:spPr>
            <a:xfrm rot="120000" flipH="1" flipV="1">
              <a:off x="391" y="756"/>
              <a:ext cx="3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112"/>
            <xdr:cNvSpPr>
              <a:spLocks/>
            </xdr:cNvSpPr>
          </xdr:nvSpPr>
          <xdr:spPr>
            <a:xfrm rot="21540000" flipH="1">
              <a:off x="290" y="868"/>
              <a:ext cx="58" cy="9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113"/>
            <xdr:cNvSpPr>
              <a:spLocks/>
            </xdr:cNvSpPr>
          </xdr:nvSpPr>
          <xdr:spPr>
            <a:xfrm rot="21540000" flipV="1">
              <a:off x="245" y="745"/>
              <a:ext cx="32" cy="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114"/>
            <xdr:cNvSpPr>
              <a:spLocks/>
            </xdr:cNvSpPr>
          </xdr:nvSpPr>
          <xdr:spPr>
            <a:xfrm flipH="1">
              <a:off x="161" y="802"/>
              <a:ext cx="83" cy="14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TextBox 115"/>
            <xdr:cNvSpPr txBox="1">
              <a:spLocks noChangeArrowheads="1"/>
            </xdr:cNvSpPr>
          </xdr:nvSpPr>
          <xdr:spPr>
            <a:xfrm>
              <a:off x="379" y="819"/>
              <a:ext cx="17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47" name="TextBox 116"/>
            <xdr:cNvSpPr txBox="1">
              <a:spLocks noChangeArrowheads="1"/>
            </xdr:cNvSpPr>
          </xdr:nvSpPr>
          <xdr:spPr>
            <a:xfrm>
              <a:off x="331" y="904"/>
              <a:ext cx="17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48" name="TextBox 117"/>
            <xdr:cNvSpPr txBox="1">
              <a:spLocks noChangeArrowheads="1"/>
            </xdr:cNvSpPr>
          </xdr:nvSpPr>
          <xdr:spPr>
            <a:xfrm>
              <a:off x="233" y="772"/>
              <a:ext cx="17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49" name="TextBox 118"/>
            <xdr:cNvSpPr txBox="1">
              <a:spLocks noChangeArrowheads="1"/>
            </xdr:cNvSpPr>
          </xdr:nvSpPr>
          <xdr:spPr>
            <a:xfrm>
              <a:off x="183" y="866"/>
              <a:ext cx="32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  <xdr:sp>
          <xdr:nvSpPr>
            <xdr:cNvPr id="50" name="TextBox 119"/>
            <xdr:cNvSpPr txBox="1">
              <a:spLocks noChangeArrowheads="1"/>
            </xdr:cNvSpPr>
          </xdr:nvSpPr>
          <xdr:spPr>
            <a:xfrm>
              <a:off x="228" y="866"/>
              <a:ext cx="64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Endeprofil
Tverrsnitt</a:t>
              </a:r>
            </a:p>
          </xdr:txBody>
        </xdr:sp>
        <xdr:sp>
          <xdr:nvSpPr>
            <xdr:cNvPr id="51" name="TextBox 120"/>
            <xdr:cNvSpPr txBox="1">
              <a:spLocks noChangeArrowheads="1"/>
            </xdr:cNvSpPr>
          </xdr:nvSpPr>
          <xdr:spPr>
            <a:xfrm>
              <a:off x="225" y="699"/>
              <a:ext cx="71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Lange side
Tverrsnitt</a:t>
              </a:r>
            </a:p>
          </xdr:txBody>
        </xdr:sp>
        <xdr:sp>
          <xdr:nvSpPr>
            <xdr:cNvPr id="52" name="AutoShape 122"/>
            <xdr:cNvSpPr>
              <a:spLocks/>
            </xdr:cNvSpPr>
          </xdr:nvSpPr>
          <xdr:spPr>
            <a:xfrm rot="18060000">
              <a:off x="183" y="931"/>
              <a:ext cx="84" cy="50"/>
            </a:xfrm>
            <a:prstGeom prst="rtTriangle">
              <a:avLst/>
            </a:prstGeom>
            <a:solidFill>
              <a:srgbClr val="008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123"/>
            <xdr:cNvSpPr>
              <a:spLocks/>
            </xdr:cNvSpPr>
          </xdr:nvSpPr>
          <xdr:spPr>
            <a:xfrm flipH="1">
              <a:off x="390" y="671"/>
              <a:ext cx="50" cy="84"/>
            </a:xfrm>
            <a:prstGeom prst="rtTriangle">
              <a:avLst/>
            </a:prstGeom>
            <a:solidFill>
              <a:srgbClr val="008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24"/>
            <xdr:cNvSpPr>
              <a:spLocks/>
            </xdr:cNvSpPr>
          </xdr:nvSpPr>
          <xdr:spPr>
            <a:xfrm rot="18060000" flipH="1" flipV="1">
              <a:off x="300" y="730"/>
              <a:ext cx="84" cy="50"/>
            </a:xfrm>
            <a:prstGeom prst="rtTriangle">
              <a:avLst/>
            </a:prstGeom>
            <a:solidFill>
              <a:srgbClr val="008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25"/>
            <xdr:cNvSpPr>
              <a:spLocks/>
            </xdr:cNvSpPr>
          </xdr:nvSpPr>
          <xdr:spPr>
            <a:xfrm rot="120000" flipH="1" flipV="1">
              <a:off x="232" y="797"/>
              <a:ext cx="179" cy="1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26"/>
            <xdr:cNvSpPr>
              <a:spLocks/>
            </xdr:cNvSpPr>
          </xdr:nvSpPr>
          <xdr:spPr>
            <a:xfrm rot="120000" flipH="1" flipV="1">
              <a:off x="273" y="956"/>
              <a:ext cx="3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127"/>
            <xdr:cNvSpPr>
              <a:spLocks/>
            </xdr:cNvSpPr>
          </xdr:nvSpPr>
          <xdr:spPr>
            <a:xfrm rot="120000" flipH="1" flipV="1">
              <a:off x="262" y="736"/>
              <a:ext cx="3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128"/>
            <xdr:cNvSpPr>
              <a:spLocks/>
            </xdr:cNvSpPr>
          </xdr:nvSpPr>
          <xdr:spPr>
            <a:xfrm rot="120000" flipH="1" flipV="1">
              <a:off x="144" y="936"/>
              <a:ext cx="3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29"/>
            <xdr:cNvSpPr>
              <a:spLocks/>
            </xdr:cNvSpPr>
          </xdr:nvSpPr>
          <xdr:spPr>
            <a:xfrm rot="21540000" flipV="1">
              <a:off x="348" y="765"/>
              <a:ext cx="60" cy="9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0.7109375" style="13" customWidth="1"/>
    <col min="2" max="2" width="9.140625" style="13" customWidth="1"/>
    <col min="3" max="3" width="7.28125" style="13" customWidth="1"/>
    <col min="4" max="4" width="10.140625" style="13" customWidth="1"/>
    <col min="5" max="5" width="11.7109375" style="13" customWidth="1"/>
    <col min="6" max="6" width="9.140625" style="13" customWidth="1"/>
    <col min="7" max="7" width="8.421875" style="13" customWidth="1"/>
    <col min="8" max="8" width="0.42578125" style="0" customWidth="1"/>
    <col min="9" max="9" width="6.421875" style="56" customWidth="1"/>
    <col min="10" max="10" width="8.421875" style="0" customWidth="1"/>
    <col min="11" max="11" width="9.140625" style="0" customWidth="1"/>
    <col min="12" max="12" width="10.421875" style="0" customWidth="1"/>
    <col min="13" max="13" width="10.7109375" style="0" customWidth="1"/>
    <col min="14" max="14" width="9.00390625" style="0" customWidth="1"/>
    <col min="15" max="15" width="8.421875" style="0" customWidth="1"/>
    <col min="16" max="16" width="8.57421875" style="0" customWidth="1"/>
    <col min="17" max="17" width="2.28125" style="0" customWidth="1"/>
    <col min="18" max="18" width="13.8515625" style="0" customWidth="1"/>
    <col min="19" max="16384" width="9.140625" style="0" customWidth="1"/>
  </cols>
  <sheetData>
    <row r="1" spans="1:16" ht="21" thickBot="1">
      <c r="A1" s="30" t="s">
        <v>21</v>
      </c>
      <c r="B1" s="68"/>
      <c r="C1" s="31"/>
      <c r="D1" s="31"/>
      <c r="E1" s="31"/>
      <c r="F1" s="31"/>
      <c r="G1" s="31"/>
      <c r="H1" s="69"/>
      <c r="I1" s="70"/>
      <c r="J1" s="71"/>
      <c r="K1" s="18" t="s">
        <v>22</v>
      </c>
      <c r="L1" s="19"/>
      <c r="M1" s="20"/>
      <c r="N1" s="20"/>
      <c r="O1" s="20"/>
      <c r="P1" s="21"/>
    </row>
    <row r="2" spans="1:16" ht="12.75">
      <c r="A2" s="51" t="s">
        <v>23</v>
      </c>
      <c r="B2" s="113">
        <v>1500</v>
      </c>
      <c r="C2" s="25" t="str">
        <f>$T$8</f>
        <v>mm</v>
      </c>
      <c r="D2" s="26" t="s">
        <v>33</v>
      </c>
      <c r="E2" s="65" t="s">
        <v>34</v>
      </c>
      <c r="F2" s="66"/>
      <c r="G2" s="66"/>
      <c r="H2" s="53" t="s">
        <v>3</v>
      </c>
      <c r="I2" s="72"/>
      <c r="J2" s="3"/>
      <c r="K2" s="10"/>
      <c r="L2" s="2"/>
      <c r="M2" s="2"/>
      <c r="N2" s="2"/>
      <c r="O2" s="2"/>
      <c r="P2" s="3"/>
    </row>
    <row r="3" spans="1:20" ht="12.75">
      <c r="A3" s="14" t="s">
        <v>24</v>
      </c>
      <c r="B3" s="114">
        <v>30</v>
      </c>
      <c r="C3" s="4" t="s">
        <v>13</v>
      </c>
      <c r="D3" s="23" t="s">
        <v>33</v>
      </c>
      <c r="E3" s="14"/>
      <c r="F3" s="4"/>
      <c r="G3" s="4"/>
      <c r="H3" s="2"/>
      <c r="I3" s="53"/>
      <c r="J3" s="3"/>
      <c r="K3" s="10" t="s">
        <v>16</v>
      </c>
      <c r="L3" s="90">
        <f>B2*S6</f>
        <v>1448.8887394336025</v>
      </c>
      <c r="M3" s="2" t="s">
        <v>43</v>
      </c>
      <c r="N3" s="39"/>
      <c r="O3" s="32"/>
      <c r="P3" s="3"/>
      <c r="T3">
        <v>300</v>
      </c>
    </row>
    <row r="4" spans="1:20" ht="13.5" thickBot="1">
      <c r="A4" s="14" t="s">
        <v>25</v>
      </c>
      <c r="B4" s="115">
        <v>15</v>
      </c>
      <c r="C4" s="11" t="str">
        <f>$T$8</f>
        <v>mm</v>
      </c>
      <c r="D4" s="27" t="s">
        <v>33</v>
      </c>
      <c r="E4" s="14"/>
      <c r="F4" s="4"/>
      <c r="G4" s="4"/>
      <c r="H4" s="2"/>
      <c r="I4" s="53"/>
      <c r="J4" s="3"/>
      <c r="K4" s="10" t="s">
        <v>11</v>
      </c>
      <c r="L4" s="90">
        <f>B9</f>
        <v>776.4571353075622</v>
      </c>
      <c r="M4" s="2" t="s">
        <v>44</v>
      </c>
      <c r="N4" s="2"/>
      <c r="O4" s="2"/>
      <c r="P4" s="3"/>
      <c r="T4">
        <v>350</v>
      </c>
    </row>
    <row r="5" spans="1:20" ht="13.5" thickBot="1">
      <c r="A5" s="14" t="s">
        <v>26</v>
      </c>
      <c r="B5" s="116">
        <f>$S$8*S6</f>
        <v>482.9629131445342</v>
      </c>
      <c r="C5" s="4" t="str">
        <f aca="true" t="shared" si="0" ref="C5:C11">$T$8</f>
        <v>mm</v>
      </c>
      <c r="D5" s="4"/>
      <c r="E5" s="14"/>
      <c r="F5" s="4"/>
      <c r="G5" s="4"/>
      <c r="H5" s="2"/>
      <c r="I5" s="118">
        <f>B4</f>
        <v>15</v>
      </c>
      <c r="J5" s="3"/>
      <c r="K5" s="10" t="s">
        <v>45</v>
      </c>
      <c r="L5" s="28" t="s">
        <v>46</v>
      </c>
      <c r="M5" s="28" t="s">
        <v>47</v>
      </c>
      <c r="N5" s="5" t="s">
        <v>12</v>
      </c>
      <c r="O5" s="6" t="s">
        <v>10</v>
      </c>
      <c r="P5" s="3"/>
      <c r="Q5" s="2"/>
      <c r="R5" s="33" t="s">
        <v>0</v>
      </c>
      <c r="S5" s="34">
        <f>SIN((B3/2)*PI()/180)</f>
        <v>0.25881904510252074</v>
      </c>
      <c r="T5">
        <v>400</v>
      </c>
    </row>
    <row r="6" spans="1:20" ht="12.75">
      <c r="A6" s="14" t="s">
        <v>27</v>
      </c>
      <c r="B6" s="116">
        <f>(B2*2)*PI()*(B3/360)</f>
        <v>785.3981633974482</v>
      </c>
      <c r="C6" s="4" t="str">
        <f t="shared" si="0"/>
        <v>mm</v>
      </c>
      <c r="D6" s="4"/>
      <c r="E6" s="14"/>
      <c r="F6" s="4"/>
      <c r="G6" s="4"/>
      <c r="H6" s="2"/>
      <c r="I6" s="53"/>
      <c r="J6" s="3"/>
      <c r="K6" s="1">
        <v>0</v>
      </c>
      <c r="L6" s="29">
        <f aca="true" t="shared" si="1" ref="L6:L16">COS(($K6-$K$11)*PI()/180)</f>
        <v>0.9659258262890683</v>
      </c>
      <c r="M6" s="29">
        <f aca="true" t="shared" si="2" ref="M6:M16">SIN(($K6-$K$11)*PI()/180)</f>
        <v>-0.25881904510252074</v>
      </c>
      <c r="N6" s="84">
        <f aca="true" t="shared" si="3" ref="N6:N16">$B$2*L6-$L$3</f>
        <v>0</v>
      </c>
      <c r="O6" s="85">
        <f aca="true" t="shared" si="4" ref="O6:O16">($L$4/2)+$B$2*M6</f>
        <v>0</v>
      </c>
      <c r="P6" s="3"/>
      <c r="Q6" s="2"/>
      <c r="R6" s="35" t="s">
        <v>9</v>
      </c>
      <c r="S6" s="36">
        <f>COS((B3/2)*PI()/180)</f>
        <v>0.9659258262890683</v>
      </c>
      <c r="T6">
        <v>450</v>
      </c>
    </row>
    <row r="7" spans="1:20" ht="13.5" thickBot="1">
      <c r="A7" s="50" t="s">
        <v>28</v>
      </c>
      <c r="B7" s="117">
        <f>2*(B$2+$S$8/2)*S$5</f>
        <v>905.8666578588226</v>
      </c>
      <c r="C7" s="43" t="str">
        <f t="shared" si="0"/>
        <v>mm</v>
      </c>
      <c r="D7" s="43"/>
      <c r="E7" s="14"/>
      <c r="F7" s="4"/>
      <c r="G7" s="4"/>
      <c r="H7" s="2"/>
      <c r="I7" s="53"/>
      <c r="J7" s="3"/>
      <c r="K7" s="1">
        <f>K6+($B$3/10)</f>
        <v>3</v>
      </c>
      <c r="L7" s="29">
        <f t="shared" si="1"/>
        <v>0.9781476007338057</v>
      </c>
      <c r="M7" s="29">
        <f t="shared" si="2"/>
        <v>-0.20791169081775931</v>
      </c>
      <c r="N7" s="86">
        <f t="shared" si="3"/>
        <v>18.332661667106095</v>
      </c>
      <c r="O7" s="87">
        <f t="shared" si="4"/>
        <v>76.36103142714217</v>
      </c>
      <c r="P7" s="3"/>
      <c r="Q7" s="2"/>
      <c r="R7" s="37" t="s">
        <v>8</v>
      </c>
      <c r="S7" s="38">
        <f>TAN((B3/2)*PI()/180)</f>
        <v>0.2679491924311227</v>
      </c>
      <c r="T7">
        <v>500</v>
      </c>
    </row>
    <row r="8" spans="1:21" ht="12.75">
      <c r="A8" s="14" t="s">
        <v>29</v>
      </c>
      <c r="B8" s="116">
        <f>2*(B$2+$S$8/2-(F11/10))*S$5</f>
        <v>905.0628102815293</v>
      </c>
      <c r="C8" s="4" t="str">
        <f t="shared" si="0"/>
        <v>mm</v>
      </c>
      <c r="D8" s="4"/>
      <c r="E8" s="14"/>
      <c r="F8" s="52" t="s">
        <v>1</v>
      </c>
      <c r="G8" s="119">
        <f>F12*S7</f>
        <v>4.019237886466841</v>
      </c>
      <c r="H8" s="53" t="s">
        <v>2</v>
      </c>
      <c r="I8" s="72"/>
      <c r="J8" s="3"/>
      <c r="K8" s="1">
        <f aca="true" t="shared" si="5" ref="K8:K15">K7+($B$3/10)</f>
        <v>6</v>
      </c>
      <c r="L8" s="29">
        <f t="shared" si="1"/>
        <v>0.9876883405951378</v>
      </c>
      <c r="M8" s="29">
        <f t="shared" si="2"/>
        <v>-0.15643446504023087</v>
      </c>
      <c r="N8" s="86">
        <f t="shared" si="3"/>
        <v>32.64377145910407</v>
      </c>
      <c r="O8" s="87">
        <f t="shared" si="4"/>
        <v>153.57687009343482</v>
      </c>
      <c r="P8" s="3"/>
      <c r="R8" t="s">
        <v>48</v>
      </c>
      <c r="S8" s="112">
        <f>INDEX(T3:T7,U8,1)</f>
        <v>500</v>
      </c>
      <c r="T8" s="111" t="s">
        <v>7</v>
      </c>
      <c r="U8">
        <v>5</v>
      </c>
    </row>
    <row r="9" spans="1:16" ht="12.75">
      <c r="A9" s="14" t="s">
        <v>30</v>
      </c>
      <c r="B9" s="116">
        <f>2*B$2*S$5</f>
        <v>776.4571353075622</v>
      </c>
      <c r="C9" s="4" t="str">
        <f t="shared" si="0"/>
        <v>mm</v>
      </c>
      <c r="D9" s="24"/>
      <c r="E9" s="14" t="s">
        <v>35</v>
      </c>
      <c r="F9" s="4"/>
      <c r="G9" s="17"/>
      <c r="H9" s="2"/>
      <c r="I9" s="53"/>
      <c r="J9" s="3"/>
      <c r="K9" s="1">
        <f t="shared" si="5"/>
        <v>9</v>
      </c>
      <c r="L9" s="29">
        <f t="shared" si="1"/>
        <v>0.9945218953682733</v>
      </c>
      <c r="M9" s="29">
        <f t="shared" si="2"/>
        <v>-0.10452846326765346</v>
      </c>
      <c r="N9" s="86">
        <f t="shared" si="3"/>
        <v>42.89410361880755</v>
      </c>
      <c r="O9" s="87">
        <f t="shared" si="4"/>
        <v>231.43587275230092</v>
      </c>
      <c r="P9" s="3"/>
    </row>
    <row r="10" spans="1:16" ht="12.75">
      <c r="A10" s="14" t="s">
        <v>31</v>
      </c>
      <c r="B10" s="116">
        <f>2*(B$2-$S$8/2+(F11/10))*S$5</f>
        <v>647.8514603335951</v>
      </c>
      <c r="C10" s="4" t="str">
        <f t="shared" si="0"/>
        <v>mm</v>
      </c>
      <c r="D10" s="4"/>
      <c r="E10" s="14" t="s">
        <v>4</v>
      </c>
      <c r="F10" s="120">
        <f>F12*S7</f>
        <v>4.019237886466841</v>
      </c>
      <c r="G10" s="4" t="s">
        <v>7</v>
      </c>
      <c r="H10" s="2"/>
      <c r="I10" s="53"/>
      <c r="J10" s="3"/>
      <c r="K10" s="1">
        <f t="shared" si="5"/>
        <v>12</v>
      </c>
      <c r="L10" s="29">
        <f t="shared" si="1"/>
        <v>0.9986295347545738</v>
      </c>
      <c r="M10" s="29">
        <f t="shared" si="2"/>
        <v>-0.05233595624294383</v>
      </c>
      <c r="N10" s="86">
        <f t="shared" si="3"/>
        <v>49.0555626982582</v>
      </c>
      <c r="O10" s="87">
        <f t="shared" si="4"/>
        <v>309.7246332893654</v>
      </c>
      <c r="P10" s="3"/>
    </row>
    <row r="11" spans="1:16" ht="12.75">
      <c r="A11" s="50" t="s">
        <v>32</v>
      </c>
      <c r="B11" s="117">
        <f>2*(B$2-$S$8/2)*S$5</f>
        <v>647.0476127563019</v>
      </c>
      <c r="C11" s="43" t="str">
        <f t="shared" si="0"/>
        <v>mm</v>
      </c>
      <c r="D11" s="43"/>
      <c r="E11" s="14" t="s">
        <v>5</v>
      </c>
      <c r="F11" s="90">
        <f>SQRT((F12*F12)+(F10*F10))</f>
        <v>15.529142706151246</v>
      </c>
      <c r="G11" s="4" t="s">
        <v>7</v>
      </c>
      <c r="H11" s="2"/>
      <c r="I11" s="53"/>
      <c r="J11" s="3"/>
      <c r="K11" s="1">
        <f t="shared" si="5"/>
        <v>15</v>
      </c>
      <c r="L11" s="29">
        <f t="shared" si="1"/>
        <v>1</v>
      </c>
      <c r="M11" s="29">
        <f t="shared" si="2"/>
        <v>0</v>
      </c>
      <c r="N11" s="86">
        <f t="shared" si="3"/>
        <v>51.111260566397505</v>
      </c>
      <c r="O11" s="87">
        <f t="shared" si="4"/>
        <v>388.2285676537811</v>
      </c>
      <c r="P11" s="3"/>
    </row>
    <row r="12" spans="1:16" ht="12.75">
      <c r="A12" s="14" t="s">
        <v>48</v>
      </c>
      <c r="B12" s="4"/>
      <c r="C12" s="4"/>
      <c r="D12" s="4"/>
      <c r="E12" s="14" t="s">
        <v>6</v>
      </c>
      <c r="F12" s="120">
        <f>B4</f>
        <v>15</v>
      </c>
      <c r="G12" s="4" t="s">
        <v>7</v>
      </c>
      <c r="H12" s="2"/>
      <c r="I12" s="53"/>
      <c r="J12" s="3"/>
      <c r="K12" s="1">
        <f t="shared" si="5"/>
        <v>18</v>
      </c>
      <c r="L12" s="29">
        <f t="shared" si="1"/>
        <v>0.9986295347545738</v>
      </c>
      <c r="M12" s="29">
        <f t="shared" si="2"/>
        <v>0.05233595624294383</v>
      </c>
      <c r="N12" s="86">
        <f t="shared" si="3"/>
        <v>49.0555626982582</v>
      </c>
      <c r="O12" s="87">
        <f t="shared" si="4"/>
        <v>466.73250201819684</v>
      </c>
      <c r="P12" s="3"/>
    </row>
    <row r="13" spans="1:16" ht="12.75">
      <c r="A13" s="22">
        <f>IF($N$11&gt;(B5/2)-1.5,"Kurven er for stor! Sporet kommer utenfor modulen.","")</f>
      </c>
      <c r="B13" s="4"/>
      <c r="C13" s="4"/>
      <c r="D13" s="4"/>
      <c r="E13" s="14" t="s">
        <v>36</v>
      </c>
      <c r="F13" s="4">
        <f>B3/2</f>
        <v>15</v>
      </c>
      <c r="G13" s="4" t="s">
        <v>13</v>
      </c>
      <c r="H13" s="2"/>
      <c r="I13" s="53"/>
      <c r="J13" s="3"/>
      <c r="K13" s="1">
        <f t="shared" si="5"/>
        <v>21</v>
      </c>
      <c r="L13" s="29">
        <f t="shared" si="1"/>
        <v>0.9945218953682733</v>
      </c>
      <c r="M13" s="29">
        <f t="shared" si="2"/>
        <v>0.10452846326765346</v>
      </c>
      <c r="N13" s="86">
        <f t="shared" si="3"/>
        <v>42.89410361880755</v>
      </c>
      <c r="O13" s="87">
        <f t="shared" si="4"/>
        <v>545.0212625552613</v>
      </c>
      <c r="P13" s="3"/>
    </row>
    <row r="14" spans="1:16" ht="13.5" thickBot="1">
      <c r="A14" s="15"/>
      <c r="B14" s="11"/>
      <c r="C14" s="11"/>
      <c r="D14" s="11"/>
      <c r="E14" s="15" t="s">
        <v>37</v>
      </c>
      <c r="F14" s="11">
        <f>90-F13</f>
        <v>75</v>
      </c>
      <c r="G14" s="11" t="s">
        <v>13</v>
      </c>
      <c r="H14" s="8"/>
      <c r="I14" s="54"/>
      <c r="J14" s="73"/>
      <c r="K14" s="1">
        <f t="shared" si="5"/>
        <v>24</v>
      </c>
      <c r="L14" s="29">
        <f t="shared" si="1"/>
        <v>0.9876883405951378</v>
      </c>
      <c r="M14" s="29">
        <f t="shared" si="2"/>
        <v>0.15643446504023087</v>
      </c>
      <c r="N14" s="86">
        <f t="shared" si="3"/>
        <v>32.64377145910407</v>
      </c>
      <c r="O14" s="87">
        <f t="shared" si="4"/>
        <v>622.8802652141273</v>
      </c>
      <c r="P14" s="3"/>
    </row>
    <row r="15" spans="1:16" ht="13.5" thickBot="1">
      <c r="A15" s="16" t="s">
        <v>38</v>
      </c>
      <c r="B15" s="12"/>
      <c r="C15" s="12"/>
      <c r="D15" s="12"/>
      <c r="E15" s="12" t="s">
        <v>42</v>
      </c>
      <c r="F15" s="12"/>
      <c r="G15" s="12"/>
      <c r="H15" s="57"/>
      <c r="I15" s="55"/>
      <c r="J15" s="74"/>
      <c r="K15" s="1">
        <f t="shared" si="5"/>
        <v>27</v>
      </c>
      <c r="L15" s="29">
        <f t="shared" si="1"/>
        <v>0.9781476007338057</v>
      </c>
      <c r="M15" s="29">
        <f t="shared" si="2"/>
        <v>0.20791169081775931</v>
      </c>
      <c r="N15" s="86">
        <f t="shared" si="3"/>
        <v>18.332661667106095</v>
      </c>
      <c r="O15" s="87">
        <f t="shared" si="4"/>
        <v>700.0961038804201</v>
      </c>
      <c r="P15" s="3"/>
    </row>
    <row r="16" spans="1:16" ht="13.5" thickBot="1">
      <c r="A16" s="102" t="s">
        <v>39</v>
      </c>
      <c r="B16" s="4"/>
      <c r="C16" s="4"/>
      <c r="D16" s="4"/>
      <c r="E16" s="4"/>
      <c r="F16" s="4"/>
      <c r="G16" s="4"/>
      <c r="H16" s="2"/>
      <c r="I16" s="53"/>
      <c r="J16" s="53"/>
      <c r="K16" s="1">
        <f>K15+($B$3/10)</f>
        <v>30</v>
      </c>
      <c r="L16" s="29">
        <f t="shared" si="1"/>
        <v>0.9659258262890683</v>
      </c>
      <c r="M16" s="29">
        <f t="shared" si="2"/>
        <v>0.25881904510252074</v>
      </c>
      <c r="N16" s="88">
        <f t="shared" si="3"/>
        <v>0</v>
      </c>
      <c r="O16" s="89">
        <f t="shared" si="4"/>
        <v>776.4571353075622</v>
      </c>
      <c r="P16" s="3"/>
    </row>
    <row r="17" spans="1:16" ht="12.75">
      <c r="A17" s="14"/>
      <c r="B17" s="43"/>
      <c r="C17" s="43" t="s">
        <v>28</v>
      </c>
      <c r="D17" s="43"/>
      <c r="E17" s="121">
        <f>B7</f>
        <v>905.8666578588226</v>
      </c>
      <c r="F17" s="43"/>
      <c r="G17" s="4"/>
      <c r="H17" s="2"/>
      <c r="I17" s="53"/>
      <c r="J17" s="2"/>
      <c r="K17" s="1"/>
      <c r="L17" s="2"/>
      <c r="M17" s="2"/>
      <c r="N17" s="7" t="str">
        <f>"Mål i "&amp;$T$8</f>
        <v>Mål i mm</v>
      </c>
      <c r="O17" s="7"/>
      <c r="P17" s="3"/>
    </row>
    <row r="18" spans="1:16" ht="12.75">
      <c r="A18" s="14"/>
      <c r="B18" s="4"/>
      <c r="C18" s="4"/>
      <c r="D18" s="4"/>
      <c r="E18" s="90"/>
      <c r="F18" s="4"/>
      <c r="G18" s="4"/>
      <c r="H18" s="2"/>
      <c r="I18" s="53"/>
      <c r="J18" s="2"/>
      <c r="K18" s="1"/>
      <c r="L18" s="2"/>
      <c r="M18" s="2"/>
      <c r="N18" s="2"/>
      <c r="O18" s="2"/>
      <c r="P18" s="3"/>
    </row>
    <row r="19" spans="1:16" ht="12.75">
      <c r="A19" s="14"/>
      <c r="B19" s="4"/>
      <c r="C19" s="4" t="s">
        <v>29</v>
      </c>
      <c r="D19" s="4"/>
      <c r="E19" s="122">
        <f>B8</f>
        <v>905.0628102815293</v>
      </c>
      <c r="F19" s="4"/>
      <c r="G19" s="4"/>
      <c r="H19" s="2"/>
      <c r="I19" s="53"/>
      <c r="J19" s="2"/>
      <c r="K19" s="1"/>
      <c r="L19" s="2"/>
      <c r="M19" s="2"/>
      <c r="N19" s="2"/>
      <c r="O19" s="2"/>
      <c r="P19" s="3"/>
    </row>
    <row r="20" spans="1:16" ht="12.75">
      <c r="A20" s="14"/>
      <c r="B20" s="4"/>
      <c r="C20" s="4"/>
      <c r="D20" s="4"/>
      <c r="E20" s="4"/>
      <c r="F20" s="103" t="s">
        <v>19</v>
      </c>
      <c r="G20" s="103"/>
      <c r="H20" s="2"/>
      <c r="I20" s="53"/>
      <c r="J20" s="2"/>
      <c r="K20" s="1"/>
      <c r="L20" s="2"/>
      <c r="M20" s="2"/>
      <c r="N20" s="2"/>
      <c r="O20" s="2"/>
      <c r="P20" s="3"/>
    </row>
    <row r="21" spans="1:16" ht="12.75">
      <c r="A21" s="124">
        <f>B5</f>
        <v>482.9629131445342</v>
      </c>
      <c r="B21" s="4"/>
      <c r="C21" s="4"/>
      <c r="D21" s="4"/>
      <c r="E21" s="4"/>
      <c r="F21" s="104" t="s">
        <v>1</v>
      </c>
      <c r="G21" s="4"/>
      <c r="H21" s="2"/>
      <c r="I21" s="53"/>
      <c r="J21" s="2"/>
      <c r="K21" s="1"/>
      <c r="L21" s="2"/>
      <c r="M21" s="2"/>
      <c r="N21" s="2"/>
      <c r="O21" s="2"/>
      <c r="P21" s="3"/>
    </row>
    <row r="22" spans="1:16" ht="12.75">
      <c r="A22" s="14"/>
      <c r="B22" s="4"/>
      <c r="C22" s="4"/>
      <c r="D22" s="4"/>
      <c r="E22" s="4"/>
      <c r="F22" s="4"/>
      <c r="G22" s="4" t="s">
        <v>41</v>
      </c>
      <c r="H22" s="2"/>
      <c r="I22" s="53"/>
      <c r="J22" s="2"/>
      <c r="K22" s="1"/>
      <c r="L22" s="2"/>
      <c r="M22" s="2"/>
      <c r="N22" s="2"/>
      <c r="O22" s="2"/>
      <c r="P22" s="3"/>
    </row>
    <row r="23" spans="1:16" ht="12.75">
      <c r="A23" s="14"/>
      <c r="B23" s="4"/>
      <c r="C23" s="4"/>
      <c r="D23" s="4"/>
      <c r="E23" s="104" t="s">
        <v>20</v>
      </c>
      <c r="F23" s="4"/>
      <c r="G23" s="4" t="s">
        <v>14</v>
      </c>
      <c r="H23" s="2"/>
      <c r="I23" s="53"/>
      <c r="J23" s="2"/>
      <c r="K23" s="1"/>
      <c r="L23" s="2"/>
      <c r="M23" s="2"/>
      <c r="N23" s="2"/>
      <c r="O23" s="2"/>
      <c r="P23" s="3"/>
    </row>
    <row r="24" spans="1:16" ht="12.75">
      <c r="A24" s="14"/>
      <c r="B24" s="4"/>
      <c r="C24" s="4" t="s">
        <v>31</v>
      </c>
      <c r="D24" s="4"/>
      <c r="E24" s="122">
        <f>B10</f>
        <v>647.8514603335951</v>
      </c>
      <c r="F24" s="105" t="s">
        <v>2</v>
      </c>
      <c r="G24" s="4" t="s">
        <v>15</v>
      </c>
      <c r="H24" s="2"/>
      <c r="I24" s="53"/>
      <c r="J24" s="2"/>
      <c r="K24" s="1"/>
      <c r="L24" s="2"/>
      <c r="M24" s="2"/>
      <c r="N24" s="2"/>
      <c r="O24" s="2"/>
      <c r="P24" s="3"/>
    </row>
    <row r="25" spans="1:16" ht="12.75">
      <c r="A25" s="14"/>
      <c r="B25" s="4"/>
      <c r="C25" s="4"/>
      <c r="D25" s="4"/>
      <c r="E25" s="90"/>
      <c r="F25" s="4"/>
      <c r="G25" s="4"/>
      <c r="H25" s="2"/>
      <c r="I25" s="52"/>
      <c r="J25" s="2"/>
      <c r="K25" s="1"/>
      <c r="L25" s="2"/>
      <c r="M25" s="2"/>
      <c r="N25" s="2"/>
      <c r="O25" s="2"/>
      <c r="P25" s="3"/>
    </row>
    <row r="26" spans="1:16" ht="12.75">
      <c r="A26" s="14"/>
      <c r="B26" s="123">
        <f>(E17-E26)/2</f>
        <v>129.40952255126035</v>
      </c>
      <c r="C26" s="43" t="s">
        <v>32</v>
      </c>
      <c r="D26" s="106"/>
      <c r="E26" s="121">
        <f>B11</f>
        <v>647.0476127563019</v>
      </c>
      <c r="F26" s="40"/>
      <c r="G26" s="40"/>
      <c r="H26" s="59"/>
      <c r="I26" s="107" t="s">
        <v>40</v>
      </c>
      <c r="J26" s="2"/>
      <c r="K26" s="1"/>
      <c r="L26" s="2"/>
      <c r="M26" s="2"/>
      <c r="N26" s="2"/>
      <c r="O26" s="2"/>
      <c r="P26" s="3"/>
    </row>
    <row r="27" spans="1:16" ht="13.5" thickBot="1">
      <c r="A27" s="14"/>
      <c r="B27" s="4"/>
      <c r="C27" s="4"/>
      <c r="D27" s="4"/>
      <c r="E27" s="4"/>
      <c r="F27" s="4"/>
      <c r="G27" s="4"/>
      <c r="H27" s="2"/>
      <c r="I27" s="54"/>
      <c r="J27" s="9"/>
      <c r="K27" s="1"/>
      <c r="L27" s="2"/>
      <c r="M27" s="2"/>
      <c r="N27" s="2"/>
      <c r="O27" s="2"/>
      <c r="P27" s="3"/>
    </row>
    <row r="28" spans="1:16" ht="12.75">
      <c r="A28" s="108"/>
      <c r="B28" s="91" t="s">
        <v>49</v>
      </c>
      <c r="C28" s="92"/>
      <c r="D28" s="92"/>
      <c r="E28" s="92"/>
      <c r="F28" s="92"/>
      <c r="G28" s="92"/>
      <c r="H28" s="92"/>
      <c r="I28" s="93"/>
      <c r="J28" s="94"/>
      <c r="K28" s="1"/>
      <c r="L28" s="2"/>
      <c r="M28" s="2"/>
      <c r="N28" s="2"/>
      <c r="O28" s="2"/>
      <c r="P28" s="3"/>
    </row>
    <row r="29" spans="1:16" ht="12.75">
      <c r="A29" s="109"/>
      <c r="B29" s="95" t="s">
        <v>50</v>
      </c>
      <c r="C29" s="96"/>
      <c r="D29" s="96"/>
      <c r="E29" s="96"/>
      <c r="F29" s="96"/>
      <c r="G29" s="96"/>
      <c r="H29" s="96"/>
      <c r="I29" s="93"/>
      <c r="J29" s="94"/>
      <c r="K29" s="1"/>
      <c r="L29" s="2"/>
      <c r="M29" s="2"/>
      <c r="N29" s="2"/>
      <c r="O29" s="2"/>
      <c r="P29" s="3"/>
    </row>
    <row r="30" spans="1:16" ht="12.75">
      <c r="A30" s="109" t="s">
        <v>1</v>
      </c>
      <c r="B30" s="96" t="s">
        <v>52</v>
      </c>
      <c r="C30" s="96"/>
      <c r="D30" s="96"/>
      <c r="E30" s="97">
        <f>$S$8/2-(F11)</f>
        <v>234.47085729384875</v>
      </c>
      <c r="F30" s="96" t="str">
        <f>$T$8</f>
        <v>mm</v>
      </c>
      <c r="G30" s="96"/>
      <c r="H30" s="96"/>
      <c r="I30" s="93"/>
      <c r="J30" s="94"/>
      <c r="K30" s="1"/>
      <c r="L30" s="2"/>
      <c r="M30" s="2"/>
      <c r="N30" s="2"/>
      <c r="O30" s="2"/>
      <c r="P30" s="3"/>
    </row>
    <row r="31" spans="1:16" ht="12.75">
      <c r="A31" s="109" t="s">
        <v>2</v>
      </c>
      <c r="B31" s="96" t="s">
        <v>53</v>
      </c>
      <c r="C31" s="96"/>
      <c r="D31" s="96"/>
      <c r="E31" s="97">
        <f>$S$8/2-(F11)</f>
        <v>234.47085729384875</v>
      </c>
      <c r="F31" s="96" t="str">
        <f>$T$8</f>
        <v>mm</v>
      </c>
      <c r="G31" s="96"/>
      <c r="H31" s="96"/>
      <c r="I31" s="93"/>
      <c r="J31" s="94"/>
      <c r="K31" s="1"/>
      <c r="L31" s="2"/>
      <c r="M31" s="2"/>
      <c r="N31" s="2"/>
      <c r="O31" s="2"/>
      <c r="P31" s="3"/>
    </row>
    <row r="32" spans="1:16" ht="12.75">
      <c r="A32" s="109"/>
      <c r="B32" s="95" t="s">
        <v>51</v>
      </c>
      <c r="C32" s="96"/>
      <c r="D32" s="96"/>
      <c r="E32" s="97"/>
      <c r="F32" s="96"/>
      <c r="G32" s="96"/>
      <c r="H32" s="96"/>
      <c r="I32" s="93"/>
      <c r="J32" s="94"/>
      <c r="K32" s="1"/>
      <c r="L32" s="2"/>
      <c r="M32" s="2"/>
      <c r="N32" s="2"/>
      <c r="O32" s="2"/>
      <c r="P32" s="3"/>
    </row>
    <row r="33" spans="1:16" ht="12.75">
      <c r="A33" s="109" t="s">
        <v>3</v>
      </c>
      <c r="B33" s="96" t="s">
        <v>52</v>
      </c>
      <c r="C33" s="96"/>
      <c r="D33" s="96"/>
      <c r="E33" s="97">
        <f>$S$8/2-(F11)-(F10)</f>
        <v>230.4516194073819</v>
      </c>
      <c r="F33" s="96" t="str">
        <f>$T$8</f>
        <v>mm</v>
      </c>
      <c r="G33" s="96"/>
      <c r="H33" s="96"/>
      <c r="I33" s="93"/>
      <c r="J33" s="94"/>
      <c r="K33" s="1"/>
      <c r="L33" s="2"/>
      <c r="M33" s="2"/>
      <c r="N33" s="2"/>
      <c r="O33" s="2"/>
      <c r="P33" s="3"/>
    </row>
    <row r="34" spans="1:16" ht="13.5" thickBot="1">
      <c r="A34" s="110" t="s">
        <v>20</v>
      </c>
      <c r="B34" s="98" t="s">
        <v>53</v>
      </c>
      <c r="C34" s="98"/>
      <c r="D34" s="98"/>
      <c r="E34" s="99">
        <f>$S$8/2-(F11)+(F10)</f>
        <v>238.4900951803156</v>
      </c>
      <c r="F34" s="98" t="str">
        <f>$T$8</f>
        <v>mm</v>
      </c>
      <c r="G34" s="98"/>
      <c r="H34" s="98"/>
      <c r="I34" s="100"/>
      <c r="J34" s="101"/>
      <c r="K34" s="1"/>
      <c r="L34" s="2"/>
      <c r="M34" s="2"/>
      <c r="N34" s="2"/>
      <c r="O34" s="2"/>
      <c r="P34" s="3"/>
    </row>
    <row r="35" spans="1:16" ht="12.75">
      <c r="A35" s="14"/>
      <c r="B35" s="4"/>
      <c r="C35" s="4"/>
      <c r="D35" s="4"/>
      <c r="E35" s="4"/>
      <c r="F35" s="24"/>
      <c r="G35" s="4"/>
      <c r="H35" s="4"/>
      <c r="I35" s="53"/>
      <c r="J35" s="3"/>
      <c r="K35" s="1"/>
      <c r="L35" s="2"/>
      <c r="M35" s="2"/>
      <c r="N35" s="2"/>
      <c r="O35" s="2"/>
      <c r="P35" s="80"/>
    </row>
    <row r="36" spans="1:16" ht="12.75">
      <c r="A36" s="14"/>
      <c r="B36" s="4"/>
      <c r="C36" s="4"/>
      <c r="D36" s="4"/>
      <c r="E36" s="4"/>
      <c r="F36" s="4"/>
      <c r="G36" s="4"/>
      <c r="H36" s="2"/>
      <c r="I36" s="53"/>
      <c r="J36" s="2"/>
      <c r="K36" s="1"/>
      <c r="L36" s="2"/>
      <c r="M36" s="2"/>
      <c r="N36" s="2"/>
      <c r="O36" s="2"/>
      <c r="P36" s="80"/>
    </row>
    <row r="37" spans="1:16" ht="13.5" thickBot="1">
      <c r="A37" s="15"/>
      <c r="B37" s="11"/>
      <c r="C37" s="11"/>
      <c r="D37" s="11"/>
      <c r="E37" s="11"/>
      <c r="F37" s="11"/>
      <c r="G37" s="11"/>
      <c r="H37" s="8"/>
      <c r="I37" s="54"/>
      <c r="J37" s="8"/>
      <c r="K37" s="81"/>
      <c r="L37" s="82"/>
      <c r="M37" s="82"/>
      <c r="N37" s="82"/>
      <c r="O37" s="82"/>
      <c r="P37" s="83"/>
    </row>
    <row r="38" spans="1:16" ht="12.75">
      <c r="A38" s="44"/>
      <c r="B38" s="45"/>
      <c r="C38" s="45"/>
      <c r="D38" s="45"/>
      <c r="E38" s="45"/>
      <c r="F38" s="45"/>
      <c r="G38" s="45"/>
      <c r="H38" s="45"/>
      <c r="I38" s="60"/>
      <c r="J38" s="62"/>
      <c r="K38" s="75"/>
      <c r="L38" s="76"/>
      <c r="M38" s="76"/>
      <c r="N38" s="76"/>
      <c r="O38" s="76"/>
      <c r="P38" s="77"/>
    </row>
    <row r="39" spans="1:16" ht="12.75">
      <c r="A39" s="46"/>
      <c r="B39" s="40"/>
      <c r="C39" s="40"/>
      <c r="D39" s="40"/>
      <c r="E39" s="40"/>
      <c r="F39" s="47"/>
      <c r="G39" s="40"/>
      <c r="H39" s="40"/>
      <c r="I39" s="58"/>
      <c r="J39" s="63"/>
      <c r="K39" s="78" t="s">
        <v>54</v>
      </c>
      <c r="L39" s="79"/>
      <c r="M39" s="79"/>
      <c r="N39" s="79"/>
      <c r="O39" s="79"/>
      <c r="P39" s="80"/>
    </row>
    <row r="40" spans="1:16" ht="12.75">
      <c r="A40" s="46"/>
      <c r="B40" s="40"/>
      <c r="C40" s="40"/>
      <c r="D40" s="40"/>
      <c r="E40" s="40"/>
      <c r="F40" s="47"/>
      <c r="G40" s="40"/>
      <c r="H40" s="40"/>
      <c r="I40" s="58"/>
      <c r="J40" s="63"/>
      <c r="K40" s="78"/>
      <c r="L40" s="79"/>
      <c r="M40" s="79"/>
      <c r="N40" s="79"/>
      <c r="O40" s="79"/>
      <c r="P40" s="80"/>
    </row>
    <row r="41" spans="1:16" ht="12.75">
      <c r="A41" s="46"/>
      <c r="B41" s="40"/>
      <c r="C41" s="40"/>
      <c r="D41" s="40"/>
      <c r="E41" s="40"/>
      <c r="F41" s="47"/>
      <c r="G41" s="40"/>
      <c r="H41" s="40"/>
      <c r="I41" s="58"/>
      <c r="J41" s="63"/>
      <c r="K41" s="78"/>
      <c r="L41" s="79"/>
      <c r="M41" s="79"/>
      <c r="N41" s="79"/>
      <c r="O41" s="79"/>
      <c r="P41" s="80"/>
    </row>
    <row r="42" spans="1:16" ht="12.75">
      <c r="A42" s="46"/>
      <c r="B42" s="40"/>
      <c r="C42" s="40"/>
      <c r="D42" s="40"/>
      <c r="E42" s="41" t="s">
        <v>18</v>
      </c>
      <c r="F42" s="47"/>
      <c r="G42" s="40"/>
      <c r="H42" s="40"/>
      <c r="I42" s="58"/>
      <c r="J42" s="63"/>
      <c r="K42" s="78"/>
      <c r="L42" s="79"/>
      <c r="M42" s="79"/>
      <c r="N42" s="79"/>
      <c r="O42" s="79"/>
      <c r="P42" s="80"/>
    </row>
    <row r="43" spans="1:16" ht="12.75">
      <c r="A43" s="46"/>
      <c r="B43" s="40"/>
      <c r="C43" s="40"/>
      <c r="D43" s="40"/>
      <c r="E43" s="40"/>
      <c r="F43" s="47"/>
      <c r="G43" s="40"/>
      <c r="H43" s="40"/>
      <c r="I43" s="58"/>
      <c r="J43" s="63"/>
      <c r="K43" s="78"/>
      <c r="L43" s="79"/>
      <c r="M43" s="79"/>
      <c r="N43" s="79"/>
      <c r="O43" s="79"/>
      <c r="P43" s="80"/>
    </row>
    <row r="44" spans="1:16" ht="12.75">
      <c r="A44" s="46"/>
      <c r="B44" s="40"/>
      <c r="C44" s="40"/>
      <c r="D44" s="40"/>
      <c r="E44" s="67"/>
      <c r="F44" s="40"/>
      <c r="G44" s="40"/>
      <c r="H44" s="40"/>
      <c r="I44" s="58"/>
      <c r="J44" s="63"/>
      <c r="K44" s="78"/>
      <c r="L44" s="79"/>
      <c r="M44" s="79"/>
      <c r="N44" s="79"/>
      <c r="O44" s="79"/>
      <c r="P44" s="80"/>
    </row>
    <row r="45" spans="1:16" ht="12.75">
      <c r="A45" s="46"/>
      <c r="B45" s="40"/>
      <c r="C45" s="40"/>
      <c r="D45" s="40"/>
      <c r="E45" s="42"/>
      <c r="F45" s="40"/>
      <c r="G45" s="40"/>
      <c r="H45" s="40"/>
      <c r="I45" s="58"/>
      <c r="J45" s="63"/>
      <c r="K45" s="78"/>
      <c r="L45" s="79"/>
      <c r="M45" s="79"/>
      <c r="N45" s="79"/>
      <c r="O45" s="79"/>
      <c r="P45" s="80"/>
    </row>
    <row r="46" spans="1:16" ht="12.75">
      <c r="A46" s="46"/>
      <c r="B46" s="40"/>
      <c r="C46" s="40"/>
      <c r="D46" s="40"/>
      <c r="E46" s="40"/>
      <c r="F46" s="40"/>
      <c r="G46" s="40"/>
      <c r="H46" s="40"/>
      <c r="I46" s="58"/>
      <c r="J46" s="63"/>
      <c r="K46" s="78"/>
      <c r="L46" s="79"/>
      <c r="M46" s="79"/>
      <c r="N46" s="79"/>
      <c r="O46" s="79"/>
      <c r="P46" s="80"/>
    </row>
    <row r="47" spans="1:16" ht="12.75">
      <c r="A47" s="46"/>
      <c r="B47" s="40"/>
      <c r="C47" s="40"/>
      <c r="D47" s="40"/>
      <c r="E47" s="40"/>
      <c r="F47" s="40"/>
      <c r="G47" s="40"/>
      <c r="H47" s="40"/>
      <c r="I47" s="58"/>
      <c r="J47" s="63"/>
      <c r="K47" s="78"/>
      <c r="L47" s="79"/>
      <c r="M47" s="79"/>
      <c r="N47" s="79"/>
      <c r="O47" s="79"/>
      <c r="P47" s="80"/>
    </row>
    <row r="48" spans="1:16" ht="12.75">
      <c r="A48" s="46"/>
      <c r="B48" s="40"/>
      <c r="C48" s="40"/>
      <c r="D48" s="40"/>
      <c r="E48" s="40"/>
      <c r="F48" s="40" t="s">
        <v>14</v>
      </c>
      <c r="G48" s="40"/>
      <c r="H48" s="40"/>
      <c r="I48" s="58"/>
      <c r="J48" s="63"/>
      <c r="K48" s="78"/>
      <c r="L48" s="79"/>
      <c r="M48" s="79"/>
      <c r="N48" s="79"/>
      <c r="O48" s="79"/>
      <c r="P48" s="80"/>
    </row>
    <row r="49" spans="1:16" ht="12.75">
      <c r="A49" s="46"/>
      <c r="B49" s="40"/>
      <c r="C49" s="40"/>
      <c r="D49" s="40"/>
      <c r="E49" s="40"/>
      <c r="F49" s="40" t="s">
        <v>17</v>
      </c>
      <c r="G49" s="40"/>
      <c r="H49" s="40"/>
      <c r="I49" s="58"/>
      <c r="J49" s="63"/>
      <c r="K49" s="78"/>
      <c r="L49" s="79"/>
      <c r="M49" s="79"/>
      <c r="N49" s="79"/>
      <c r="O49" s="79"/>
      <c r="P49" s="80"/>
    </row>
    <row r="50" spans="1:16" ht="12.75">
      <c r="A50" s="46"/>
      <c r="B50" s="40"/>
      <c r="C50" s="40"/>
      <c r="D50" s="40"/>
      <c r="E50" s="40"/>
      <c r="F50" s="40"/>
      <c r="G50" s="40"/>
      <c r="H50" s="40"/>
      <c r="I50" s="58"/>
      <c r="J50" s="63"/>
      <c r="K50" s="78"/>
      <c r="L50" s="79"/>
      <c r="M50" s="79"/>
      <c r="N50" s="79"/>
      <c r="O50" s="79"/>
      <c r="P50" s="80"/>
    </row>
    <row r="51" spans="1:16" ht="12.75">
      <c r="A51" s="46"/>
      <c r="B51" s="40"/>
      <c r="C51" s="40"/>
      <c r="D51" s="40"/>
      <c r="E51" s="40"/>
      <c r="F51" s="40"/>
      <c r="G51" s="40"/>
      <c r="H51" s="40"/>
      <c r="I51" s="58"/>
      <c r="J51" s="63"/>
      <c r="K51" s="78"/>
      <c r="L51" s="79"/>
      <c r="M51" s="79"/>
      <c r="N51" s="79"/>
      <c r="O51" s="79"/>
      <c r="P51" s="80"/>
    </row>
    <row r="52" spans="1:16" ht="12.75">
      <c r="A52" s="46"/>
      <c r="B52" s="40"/>
      <c r="C52" s="40"/>
      <c r="D52" s="40"/>
      <c r="E52" s="40"/>
      <c r="F52" s="40"/>
      <c r="G52" s="40"/>
      <c r="H52" s="40"/>
      <c r="I52" s="58"/>
      <c r="J52" s="63"/>
      <c r="K52" s="78"/>
      <c r="L52" s="79"/>
      <c r="M52" s="79"/>
      <c r="N52" s="79"/>
      <c r="O52" s="79"/>
      <c r="P52" s="80"/>
    </row>
    <row r="53" spans="1:16" ht="12.75">
      <c r="A53" s="46"/>
      <c r="B53" s="40"/>
      <c r="C53" s="40"/>
      <c r="D53" s="40"/>
      <c r="E53" s="40"/>
      <c r="F53" s="40"/>
      <c r="G53" s="40"/>
      <c r="H53" s="40"/>
      <c r="I53" s="58"/>
      <c r="J53" s="63"/>
      <c r="K53" s="78"/>
      <c r="L53" s="79"/>
      <c r="M53" s="79"/>
      <c r="N53" s="79"/>
      <c r="O53" s="79"/>
      <c r="P53" s="80"/>
    </row>
    <row r="54" spans="1:16" ht="12.75">
      <c r="A54" s="46"/>
      <c r="B54" s="40"/>
      <c r="C54" s="40"/>
      <c r="D54" s="40"/>
      <c r="E54" s="40"/>
      <c r="F54" s="40"/>
      <c r="G54" s="40"/>
      <c r="H54" s="40"/>
      <c r="I54" s="58"/>
      <c r="J54" s="63"/>
      <c r="K54" s="78"/>
      <c r="L54" s="79"/>
      <c r="M54" s="79"/>
      <c r="N54" s="79"/>
      <c r="O54" s="79"/>
      <c r="P54" s="80"/>
    </row>
    <row r="55" spans="1:16" ht="12.75">
      <c r="A55" s="46"/>
      <c r="B55" s="40"/>
      <c r="C55" s="40"/>
      <c r="D55" s="40"/>
      <c r="E55" s="40"/>
      <c r="F55" s="47" t="s">
        <v>55</v>
      </c>
      <c r="G55" s="40"/>
      <c r="H55" s="40"/>
      <c r="I55" s="58"/>
      <c r="J55" s="63"/>
      <c r="K55" s="78"/>
      <c r="L55" s="79"/>
      <c r="M55" s="79"/>
      <c r="N55" s="79"/>
      <c r="O55" s="79"/>
      <c r="P55" s="80"/>
    </row>
    <row r="56" spans="1:16" ht="12.75">
      <c r="A56" s="46"/>
      <c r="B56" s="40"/>
      <c r="C56" s="40"/>
      <c r="D56" s="40"/>
      <c r="E56" s="40"/>
      <c r="F56" s="47" t="s">
        <v>56</v>
      </c>
      <c r="G56" s="40"/>
      <c r="H56" s="40"/>
      <c r="I56" s="58"/>
      <c r="J56" s="63"/>
      <c r="K56" s="78"/>
      <c r="L56" s="79"/>
      <c r="M56" s="79"/>
      <c r="N56" s="79"/>
      <c r="O56" s="79"/>
      <c r="P56" s="80"/>
    </row>
    <row r="57" spans="1:16" ht="12.75">
      <c r="A57" s="46"/>
      <c r="B57" s="40"/>
      <c r="C57" s="40"/>
      <c r="D57" s="40"/>
      <c r="E57" s="40"/>
      <c r="F57" s="47"/>
      <c r="G57" s="40"/>
      <c r="H57" s="40"/>
      <c r="I57" s="58"/>
      <c r="J57" s="63"/>
      <c r="K57" s="78"/>
      <c r="L57" s="79"/>
      <c r="M57" s="79"/>
      <c r="N57" s="79"/>
      <c r="O57" s="79"/>
      <c r="P57" s="80"/>
    </row>
    <row r="58" spans="1:16" ht="12.75">
      <c r="A58" s="46"/>
      <c r="B58" s="40"/>
      <c r="C58" s="40"/>
      <c r="D58" s="40"/>
      <c r="E58" s="40"/>
      <c r="F58" s="47"/>
      <c r="G58" s="40"/>
      <c r="H58" s="40"/>
      <c r="I58" s="58"/>
      <c r="J58" s="63"/>
      <c r="K58" s="78"/>
      <c r="L58" s="79"/>
      <c r="M58" s="79"/>
      <c r="N58" s="79"/>
      <c r="O58" s="79"/>
      <c r="P58" s="80"/>
    </row>
    <row r="59" spans="1:16" ht="12.75">
      <c r="A59" s="46"/>
      <c r="B59" s="40"/>
      <c r="C59" s="40"/>
      <c r="D59" s="40"/>
      <c r="E59" s="40"/>
      <c r="F59" s="47"/>
      <c r="G59" s="40"/>
      <c r="H59" s="40"/>
      <c r="I59" s="58"/>
      <c r="J59" s="63"/>
      <c r="P59" s="80"/>
    </row>
    <row r="60" spans="1:16" ht="12.75">
      <c r="A60" s="46"/>
      <c r="B60" s="40"/>
      <c r="C60" s="40"/>
      <c r="D60" s="40"/>
      <c r="E60" s="40"/>
      <c r="F60" s="40"/>
      <c r="G60" s="40"/>
      <c r="H60" s="40"/>
      <c r="I60" s="58"/>
      <c r="J60" s="63"/>
      <c r="P60" s="80"/>
    </row>
    <row r="61" spans="1:16" ht="13.5" thickBot="1">
      <c r="A61" s="48"/>
      <c r="B61" s="49"/>
      <c r="C61" s="49"/>
      <c r="D61" s="49"/>
      <c r="E61" s="49"/>
      <c r="F61" s="49"/>
      <c r="G61" s="49"/>
      <c r="H61" s="49"/>
      <c r="I61" s="61"/>
      <c r="J61" s="64"/>
      <c r="K61" s="81"/>
      <c r="L61" s="82"/>
      <c r="M61" s="82"/>
      <c r="N61" s="82"/>
      <c r="O61" s="82"/>
      <c r="P61" s="83"/>
    </row>
  </sheetData>
  <printOptions/>
  <pageMargins left="0.18" right="0.22" top="1" bottom="0.52" header="0.5" footer="0.5"/>
  <pageSetup horizontalDpi="300" verticalDpi="300" orientation="landscape" paperSize="9" scale="95" r:id="rId3"/>
  <headerFooter alignWithMargins="0">
    <oddHeader>&amp;CFremo Kurvenmodul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Halvor Sannæs</dc:creator>
  <cp:keywords/>
  <dc:description/>
  <cp:lastModifiedBy>Halvor Sannæs</cp:lastModifiedBy>
  <cp:lastPrinted>2009-01-04T14:14:25Z</cp:lastPrinted>
  <dcterms:created xsi:type="dcterms:W3CDTF">2002-06-26T05:32:22Z</dcterms:created>
  <dcterms:modified xsi:type="dcterms:W3CDTF">2009-03-31T13:46:03Z</dcterms:modified>
  <cp:category/>
  <cp:version/>
  <cp:contentType/>
  <cp:contentStatus/>
</cp:coreProperties>
</file>