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9285" windowHeight="7305" tabRatio="658" firstSheet="9" activeTab="9"/>
  </bookViews>
  <sheets>
    <sheet name="All Trains &amp; Jobs" sheetId="1" r:id="rId1"/>
    <sheet name="Timetable4" sheetId="2" state="hidden" r:id="rId2"/>
    <sheet name="Graph" sheetId="3" state="hidden" r:id="rId3"/>
    <sheet name="Timetable5" sheetId="4" state="hidden" r:id="rId4"/>
    <sheet name="Graph5" sheetId="5" state="hidden" r:id="rId5"/>
    <sheet name="Timetable6" sheetId="6" state="hidden" r:id="rId6"/>
    <sheet name="Train Sheet" sheetId="29" state="hidden" r:id="rId7"/>
    <sheet name="Graph6" sheetId="7" state="hidden" r:id="rId8"/>
    <sheet name="Plan" sheetId="10" r:id="rId9"/>
    <sheet name="Startaufstellung variabel" sheetId="8" r:id="rId10"/>
    <sheet name="Wagenmengen" sheetId="9" r:id="rId11"/>
    <sheet name="Whitehall Freight Schedule" sheetId="28" state="hidden" r:id="rId12"/>
    <sheet name="QCY Freight Schedule " sheetId="11" state="hidden" r:id="rId13"/>
    <sheet name="Zug Aufsteller 1" sheetId="12" r:id="rId14"/>
    <sheet name="Zug Aufsteller 2" sheetId="13" state="hidden" r:id="rId15"/>
    <sheet name="JobDescription 1" sheetId="14" r:id="rId16"/>
    <sheet name="JobDescription 2" sheetId="15" r:id="rId17"/>
    <sheet name="freight trains" sheetId="16" state="hidden" r:id="rId18"/>
    <sheet name="JobDescription 3" sheetId="17" r:id="rId19"/>
    <sheet name="JobDescription 4" sheetId="18" state="hidden" r:id="rId20"/>
    <sheet name="timetable" sheetId="19" state="hidden" r:id="rId21"/>
    <sheet name="Data 1 Track" sheetId="20" state="hidden" r:id="rId22"/>
    <sheet name="JobDescription 4 TT5 TT6" sheetId="30" state="hidden" r:id="rId23"/>
    <sheet name="Blocking Instruction" sheetId="23" r:id="rId24"/>
    <sheet name="Call Board" sheetId="24" r:id="rId25"/>
    <sheet name="Dispatcher Label" sheetId="25" state="hidden" r:id="rId26"/>
    <sheet name="Day" sheetId="21" state="hidden" r:id="rId27"/>
    <sheet name="layout" sheetId="26" state="hidden" r:id="rId28"/>
    <sheet name="Ablaufplan" sheetId="27" state="hidden" r:id="rId29"/>
  </sheets>
  <definedNames>
    <definedName name="_xlnm._FilterDatabase" localSheetId="0" hidden="1">'All Trains &amp; Jobs'!$A$1:$J$31</definedName>
    <definedName name="_xlnm._FilterDatabase" localSheetId="9" hidden="1">'Startaufstellung variabel'!$A$2:$I$20</definedName>
    <definedName name="_xlnm._FilterDatabase" localSheetId="10" hidden="1">Wagenmengen!$B$4:$T$102</definedName>
    <definedName name="_xlnm.Print_Area" localSheetId="28">Ablaufplan!$A$1:$U$102</definedName>
    <definedName name="_xlnm.Print_Area" localSheetId="0">'All Trains &amp; Jobs'!$A$1:$G$28</definedName>
    <definedName name="_xlnm.Print_Area" localSheetId="23">'Blocking Instruction'!$A$2:$M$12</definedName>
    <definedName name="_xlnm.Print_Area" localSheetId="24">'Call Board'!$A$1:$N$26</definedName>
    <definedName name="_xlnm.Print_Area" localSheetId="26">Day!$A$3:$B$18</definedName>
    <definedName name="_xlnm.Print_Area" localSheetId="25">'Dispatcher Label'!$A$3:$E$24</definedName>
    <definedName name="_xlnm.Print_Area" localSheetId="2">Graph!$O$2:$AC$37</definedName>
    <definedName name="_xlnm.Print_Area" localSheetId="4">Graph5!$O$2:$AC$34</definedName>
    <definedName name="_xlnm.Print_Area" localSheetId="7">Graph6!$P$3:$AS$33</definedName>
    <definedName name="_xlnm.Print_Area" localSheetId="15">'JobDescription 1'!$A$1:$F$22</definedName>
    <definedName name="_xlnm.Print_Area" localSheetId="16">'JobDescription 2'!$A$1:$F$22</definedName>
    <definedName name="_xlnm.Print_Area" localSheetId="18">'JobDescription 3'!$A$1:$F$22</definedName>
    <definedName name="_xlnm.Print_Area" localSheetId="19">'JobDescription 4'!$A$1:$F$22</definedName>
    <definedName name="_xlnm.Print_Area" localSheetId="22">'JobDescription 4 TT5 TT6'!$A$1:$F$22</definedName>
    <definedName name="_xlnm.Print_Area" localSheetId="27">layout!$A$1:$K$42</definedName>
    <definedName name="_xlnm.Print_Area" localSheetId="8">Plan!$A$1:$X$46</definedName>
    <definedName name="_xlnm.Print_Area" localSheetId="12">'QCY Freight Schedule '!$A$1:$M$30</definedName>
    <definedName name="_xlnm.Print_Area" localSheetId="9">'Startaufstellung variabel'!$A$1:$Q$20</definedName>
    <definedName name="_xlnm.Print_Area" localSheetId="20">timetable!$A$1:$AG$10</definedName>
    <definedName name="_xlnm.Print_Area" localSheetId="1">Timetable4!$A$3:$AJ$30</definedName>
    <definedName name="_xlnm.Print_Area" localSheetId="3">Timetable5!$A$3:$AL$26</definedName>
    <definedName name="_xlnm.Print_Area" localSheetId="5">Timetable6!$C$42:$AO$58</definedName>
    <definedName name="_xlnm.Print_Area" localSheetId="6">'Train Sheet'!$C$42:$AO$58</definedName>
    <definedName name="_xlnm.Print_Area" localSheetId="10">Wagenmengen!$A$1:$R$128</definedName>
    <definedName name="_xlnm.Print_Area" localSheetId="11">'Whitehall Freight Schedule'!$B$1:$R$40</definedName>
    <definedName name="_xlnm.Print_Area" localSheetId="13">'Zug Aufsteller 1'!$A$1:$F$48</definedName>
    <definedName name="_xlnm.Print_Area" localSheetId="14">'Zug Aufsteller 2'!$A$1:$F$48</definedName>
    <definedName name="_xlnm.Print_Titles" localSheetId="28">Ablaufplan!$1:$6</definedName>
    <definedName name="_xlnm.Print_Titles" localSheetId="0">'All Trains &amp; Jobs'!$1:$1</definedName>
  </definedNames>
  <calcPr calcId="145621" calcMode="autoNoTable" iterate="1"/>
</workbook>
</file>

<file path=xl/calcChain.xml><?xml version="1.0" encoding="utf-8"?>
<calcChain xmlns="http://schemas.openxmlformats.org/spreadsheetml/2006/main">
  <c r="D109" i="9" l="1"/>
  <c r="E109" i="9"/>
  <c r="F109" i="9"/>
  <c r="G109" i="9"/>
  <c r="H109" i="9"/>
  <c r="I109" i="9"/>
  <c r="J109" i="9"/>
  <c r="K109" i="9"/>
  <c r="L109" i="9"/>
  <c r="M109" i="9"/>
  <c r="N109" i="9"/>
  <c r="O109" i="9"/>
  <c r="P109" i="9"/>
  <c r="Q109" i="9"/>
  <c r="D110" i="9"/>
  <c r="E110" i="9"/>
  <c r="F110" i="9"/>
  <c r="G110" i="9"/>
  <c r="H110" i="9"/>
  <c r="I110" i="9"/>
  <c r="J110" i="9"/>
  <c r="K110" i="9"/>
  <c r="L110" i="9"/>
  <c r="M110" i="9"/>
  <c r="N110" i="9"/>
  <c r="O110" i="9"/>
  <c r="P110" i="9"/>
  <c r="Q110" i="9"/>
  <c r="D111" i="9"/>
  <c r="E111" i="9"/>
  <c r="F111" i="9"/>
  <c r="G111" i="9"/>
  <c r="H111" i="9"/>
  <c r="I111" i="9"/>
  <c r="J111" i="9"/>
  <c r="K111" i="9"/>
  <c r="L111" i="9"/>
  <c r="M111" i="9"/>
  <c r="N111" i="9"/>
  <c r="O111" i="9"/>
  <c r="P111" i="9"/>
  <c r="Q111" i="9"/>
  <c r="E108" i="9"/>
  <c r="F108" i="9"/>
  <c r="G108" i="9"/>
  <c r="H108" i="9"/>
  <c r="I108" i="9"/>
  <c r="J108" i="9"/>
  <c r="K108" i="9"/>
  <c r="L108" i="9"/>
  <c r="L113" i="9" s="1"/>
  <c r="M108" i="9"/>
  <c r="N108" i="9"/>
  <c r="N113" i="9" s="1"/>
  <c r="O108" i="9"/>
  <c r="P108" i="9"/>
  <c r="Q108" i="9"/>
  <c r="D108" i="9"/>
  <c r="D113" i="9" s="1"/>
  <c r="F113" i="9"/>
  <c r="H113" i="9"/>
  <c r="I113" i="9"/>
  <c r="J113" i="9"/>
  <c r="Q13" i="1"/>
  <c r="R13" i="1"/>
  <c r="S13" i="1"/>
  <c r="T13" i="1"/>
  <c r="N13" i="1"/>
  <c r="M13" i="1"/>
  <c r="L13" i="1"/>
  <c r="E25" i="24"/>
  <c r="C25" i="24"/>
  <c r="B25" i="24"/>
  <c r="O13" i="1"/>
  <c r="Q113" i="9" l="1"/>
  <c r="P113" i="9"/>
  <c r="O113" i="9"/>
  <c r="G113" i="9"/>
  <c r="M113" i="9"/>
  <c r="E113" i="9"/>
  <c r="K113" i="9"/>
  <c r="L13" i="24"/>
  <c r="L14" i="24"/>
  <c r="L15" i="24"/>
  <c r="L16" i="24"/>
  <c r="L12" i="24"/>
  <c r="K13" i="24"/>
  <c r="K14" i="24"/>
  <c r="K15" i="24"/>
  <c r="K16" i="24"/>
  <c r="K12" i="24"/>
  <c r="I13" i="24"/>
  <c r="I14" i="24"/>
  <c r="I15" i="24"/>
  <c r="I16" i="24"/>
  <c r="I12" i="24"/>
  <c r="B13" i="24"/>
  <c r="B14" i="24"/>
  <c r="B15" i="24"/>
  <c r="B16" i="24"/>
  <c r="B17" i="24"/>
  <c r="B18" i="24"/>
  <c r="B19" i="24"/>
  <c r="B20" i="24"/>
  <c r="B21" i="24"/>
  <c r="B22" i="24"/>
  <c r="B23" i="24"/>
  <c r="B24" i="24"/>
  <c r="B12" i="24"/>
  <c r="W35" i="24"/>
  <c r="X35" i="24"/>
  <c r="W34" i="24"/>
  <c r="X34" i="24"/>
  <c r="C23" i="24"/>
  <c r="E23" i="24"/>
  <c r="C24" i="24"/>
  <c r="E24" i="24"/>
  <c r="B13" i="15"/>
  <c r="M3" i="1" l="1"/>
  <c r="M4" i="1"/>
  <c r="M5" i="1"/>
  <c r="M6" i="1"/>
  <c r="M7" i="1"/>
  <c r="M8" i="1"/>
  <c r="M9" i="1"/>
  <c r="M10" i="1"/>
  <c r="M11" i="1"/>
  <c r="M12" i="1"/>
  <c r="M14" i="1"/>
  <c r="M15" i="1"/>
  <c r="M16" i="1"/>
  <c r="M17" i="1"/>
  <c r="M18" i="1"/>
  <c r="M19" i="1"/>
  <c r="M20" i="1"/>
  <c r="M21" i="1"/>
  <c r="T14" i="24" l="1"/>
  <c r="T15" i="24"/>
  <c r="T16" i="24"/>
  <c r="T17" i="24"/>
  <c r="T18" i="24"/>
  <c r="T19" i="24"/>
  <c r="T20" i="24"/>
  <c r="T21" i="24"/>
  <c r="T22" i="24"/>
  <c r="T23" i="24"/>
  <c r="T24" i="24"/>
  <c r="T25" i="24"/>
  <c r="T26" i="24"/>
  <c r="T27" i="24"/>
  <c r="T28" i="24"/>
  <c r="T29" i="24"/>
  <c r="T30" i="24"/>
  <c r="T31" i="24"/>
  <c r="T13" i="24"/>
  <c r="X14" i="24"/>
  <c r="X15" i="24"/>
  <c r="X16" i="24"/>
  <c r="X17" i="24"/>
  <c r="X18" i="24"/>
  <c r="X19" i="24"/>
  <c r="X20" i="24"/>
  <c r="X21" i="24"/>
  <c r="X22" i="24"/>
  <c r="X23" i="24"/>
  <c r="X24" i="24"/>
  <c r="X25" i="24"/>
  <c r="X26" i="24"/>
  <c r="X27" i="24"/>
  <c r="X28" i="24"/>
  <c r="X29" i="24"/>
  <c r="X30" i="24"/>
  <c r="X31" i="24"/>
  <c r="X32" i="24"/>
  <c r="X33" i="24"/>
  <c r="X13" i="24"/>
  <c r="R66" i="9"/>
  <c r="R12" i="9"/>
  <c r="R34" i="9"/>
  <c r="R88" i="9"/>
  <c r="R39" i="9"/>
  <c r="R85" i="9"/>
  <c r="R95" i="9"/>
  <c r="R11" i="9"/>
  <c r="R84" i="9"/>
  <c r="P15" i="30" l="1"/>
  <c r="Q15" i="30"/>
  <c r="R15" i="30"/>
  <c r="S15" i="30"/>
  <c r="T15" i="30"/>
  <c r="P16" i="30"/>
  <c r="Q16" i="30"/>
  <c r="R16" i="30"/>
  <c r="S16" i="30"/>
  <c r="T16" i="30"/>
  <c r="O16" i="30"/>
  <c r="O15" i="30"/>
  <c r="P5" i="30"/>
  <c r="Q5" i="30"/>
  <c r="R5" i="30"/>
  <c r="S5" i="30"/>
  <c r="T5" i="30"/>
  <c r="O5" i="30"/>
  <c r="P4" i="30"/>
  <c r="Q4" i="30"/>
  <c r="R4" i="30"/>
  <c r="S4" i="30"/>
  <c r="T4" i="30"/>
  <c r="O4" i="30"/>
  <c r="K21" i="30" l="1"/>
  <c r="K18" i="30"/>
  <c r="K16" i="30"/>
  <c r="K15" i="30"/>
  <c r="K14" i="30"/>
  <c r="K13" i="30"/>
  <c r="L21" i="30"/>
  <c r="M10" i="30"/>
  <c r="J10" i="30"/>
  <c r="I10" i="30"/>
  <c r="M7" i="30"/>
  <c r="I7" i="30"/>
  <c r="M5" i="30"/>
  <c r="J5" i="30"/>
  <c r="I5" i="30"/>
  <c r="M4" i="30"/>
  <c r="I4" i="30"/>
  <c r="M3" i="30"/>
  <c r="J3" i="30"/>
  <c r="I3" i="30"/>
  <c r="M2" i="30"/>
  <c r="I2" i="30"/>
  <c r="J7" i="30"/>
  <c r="E5" i="30"/>
  <c r="A2" i="30"/>
  <c r="B3" i="30"/>
  <c r="E4" i="30"/>
  <c r="A3" i="30"/>
  <c r="A10" i="30"/>
  <c r="C14" i="30"/>
  <c r="E10" i="30"/>
  <c r="C13" i="30"/>
  <c r="D21" i="30"/>
  <c r="B7" i="30"/>
  <c r="B10" i="30"/>
  <c r="B5" i="30"/>
  <c r="E7" i="30"/>
  <c r="E2" i="30"/>
  <c r="E3" i="30"/>
  <c r="A4" i="30"/>
  <c r="A7" i="30"/>
  <c r="C18" i="30"/>
  <c r="C21" i="30"/>
  <c r="C15" i="30"/>
  <c r="A5" i="30"/>
  <c r="C16" i="30"/>
  <c r="N2" i="30" l="1"/>
  <c r="N7" i="30"/>
  <c r="N4" i="30"/>
  <c r="I18" i="30"/>
  <c r="I21" i="30"/>
  <c r="I16" i="30"/>
  <c r="I14" i="30"/>
  <c r="I15" i="30"/>
  <c r="I13" i="30"/>
  <c r="L16" i="30"/>
  <c r="L13" i="30"/>
  <c r="L15" i="30"/>
  <c r="L18" i="30"/>
  <c r="L14" i="30"/>
  <c r="J2" i="30"/>
  <c r="N3" i="30"/>
  <c r="J4" i="30"/>
  <c r="N5" i="30"/>
  <c r="N10" i="30"/>
  <c r="A21" i="30"/>
  <c r="F5" i="30"/>
  <c r="F7" i="30"/>
  <c r="F3" i="30"/>
  <c r="D15" i="30"/>
  <c r="D14" i="30"/>
  <c r="D13" i="30"/>
  <c r="F10" i="30"/>
  <c r="A14" i="30"/>
  <c r="B4" i="30"/>
  <c r="B2" i="30"/>
  <c r="A15" i="30"/>
  <c r="A18" i="30"/>
  <c r="A13" i="30"/>
  <c r="D16" i="30"/>
  <c r="F2" i="30"/>
  <c r="D18" i="30"/>
  <c r="F4" i="30"/>
  <c r="A16" i="30"/>
  <c r="J21" i="30" l="1"/>
  <c r="J16" i="30"/>
  <c r="J14" i="30"/>
  <c r="J18" i="30"/>
  <c r="J15" i="30"/>
  <c r="J13" i="30"/>
  <c r="K7" i="30"/>
  <c r="K4" i="30"/>
  <c r="K2" i="30"/>
  <c r="K3" i="30"/>
  <c r="K10" i="30"/>
  <c r="K5" i="30"/>
  <c r="M18" i="30"/>
  <c r="M15" i="30"/>
  <c r="M13" i="30"/>
  <c r="M16" i="30"/>
  <c r="M14" i="30"/>
  <c r="M21" i="30"/>
  <c r="B14" i="30"/>
  <c r="C5" i="30"/>
  <c r="B13" i="30"/>
  <c r="E13" i="30"/>
  <c r="E16" i="30"/>
  <c r="B16" i="30"/>
  <c r="B18" i="30"/>
  <c r="E15" i="30"/>
  <c r="B21" i="30"/>
  <c r="C2" i="30"/>
  <c r="C7" i="30"/>
  <c r="C10" i="30"/>
  <c r="E14" i="30"/>
  <c r="E18" i="30"/>
  <c r="E21" i="30"/>
  <c r="C3" i="30"/>
  <c r="B15" i="30"/>
  <c r="C4" i="30"/>
  <c r="L7" i="30" l="1"/>
  <c r="L4" i="30"/>
  <c r="L2" i="30"/>
  <c r="L10" i="30"/>
  <c r="L5" i="30"/>
  <c r="L3" i="30"/>
  <c r="N18" i="30"/>
  <c r="N15" i="30"/>
  <c r="N13" i="30"/>
  <c r="N21" i="30"/>
  <c r="N16" i="30"/>
  <c r="N14" i="30"/>
  <c r="D7" i="30"/>
  <c r="D4" i="30"/>
  <c r="F15" i="30"/>
  <c r="F14" i="30"/>
  <c r="D3" i="30"/>
  <c r="D10" i="30"/>
  <c r="F18" i="30"/>
  <c r="F21" i="30"/>
  <c r="F16" i="30"/>
  <c r="D2" i="30"/>
  <c r="F13" i="30"/>
  <c r="D5" i="30"/>
  <c r="K38" i="6" l="1"/>
  <c r="L38" i="6"/>
  <c r="M38" i="6"/>
  <c r="N38" i="6"/>
  <c r="O38" i="6"/>
  <c r="P38" i="6"/>
  <c r="Q38" i="6"/>
  <c r="R38" i="6"/>
  <c r="S38" i="6"/>
  <c r="T38" i="6"/>
  <c r="U38" i="6"/>
  <c r="V38" i="6"/>
  <c r="W38" i="6"/>
  <c r="X38" i="6"/>
  <c r="Y38" i="6"/>
  <c r="Z38" i="6"/>
  <c r="AA38" i="6"/>
  <c r="AB38" i="6"/>
  <c r="AC38" i="6"/>
  <c r="AD38" i="6"/>
  <c r="AE38" i="6"/>
  <c r="AF38" i="6"/>
  <c r="AG38" i="6"/>
  <c r="AH38" i="6"/>
  <c r="AI38" i="6"/>
  <c r="J38" i="6"/>
  <c r="N1" i="17"/>
  <c r="M5" i="17"/>
  <c r="M4" i="17"/>
  <c r="M3" i="17"/>
  <c r="M2" i="17"/>
  <c r="B77" i="29" l="1"/>
  <c r="T76" i="29"/>
  <c r="U76" i="29" s="1"/>
  <c r="R76" i="29"/>
  <c r="S76" i="29" s="1"/>
  <c r="P76" i="29"/>
  <c r="Q76" i="29" s="1"/>
  <c r="O76" i="29"/>
  <c r="N76" i="29"/>
  <c r="M76" i="29"/>
  <c r="L76" i="29"/>
  <c r="J76" i="29"/>
  <c r="K76" i="29" s="1"/>
  <c r="H76" i="29"/>
  <c r="I76" i="29" s="1"/>
  <c r="F76" i="29"/>
  <c r="G76" i="29" s="1"/>
  <c r="D76" i="29"/>
  <c r="E76" i="29" s="1"/>
  <c r="B76" i="29"/>
  <c r="T75" i="29"/>
  <c r="U75" i="29" s="1"/>
  <c r="S75" i="29"/>
  <c r="R75" i="29"/>
  <c r="Q75" i="29"/>
  <c r="P75" i="29"/>
  <c r="O75" i="29"/>
  <c r="N75" i="29"/>
  <c r="M75" i="29"/>
  <c r="L75" i="29"/>
  <c r="K75" i="29"/>
  <c r="J75" i="29"/>
  <c r="I75" i="29"/>
  <c r="H75" i="29"/>
  <c r="F75" i="29"/>
  <c r="G75" i="29" s="1"/>
  <c r="D75" i="29"/>
  <c r="E75" i="29" s="1"/>
  <c r="B75" i="29"/>
  <c r="T74" i="29"/>
  <c r="U74" i="29" s="1"/>
  <c r="R74" i="29"/>
  <c r="S74" i="29" s="1"/>
  <c r="P74" i="29"/>
  <c r="Q74" i="29" s="1"/>
  <c r="O74" i="29"/>
  <c r="N74" i="29"/>
  <c r="M74" i="29"/>
  <c r="L74" i="29"/>
  <c r="J74" i="29"/>
  <c r="K74" i="29" s="1"/>
  <c r="H74" i="29"/>
  <c r="I74" i="29" s="1"/>
  <c r="F74" i="29"/>
  <c r="G74" i="29" s="1"/>
  <c r="D74" i="29"/>
  <c r="E74" i="29" s="1"/>
  <c r="B74" i="29"/>
  <c r="T73" i="29"/>
  <c r="U73" i="29" s="1"/>
  <c r="S73" i="29"/>
  <c r="R73" i="29"/>
  <c r="Q73" i="29"/>
  <c r="P73" i="29"/>
  <c r="O73" i="29"/>
  <c r="N73" i="29"/>
  <c r="M73" i="29"/>
  <c r="L73" i="29"/>
  <c r="K73" i="29"/>
  <c r="J73" i="29"/>
  <c r="I73" i="29"/>
  <c r="H73" i="29"/>
  <c r="F73" i="29"/>
  <c r="G73" i="29" s="1"/>
  <c r="D73" i="29"/>
  <c r="E73" i="29" s="1"/>
  <c r="B73" i="29"/>
  <c r="AN72" i="29"/>
  <c r="U72" i="29"/>
  <c r="T72" i="29"/>
  <c r="S72" i="29"/>
  <c r="R72" i="29"/>
  <c r="P72" i="29"/>
  <c r="Q72" i="29" s="1"/>
  <c r="O72" i="29"/>
  <c r="N72" i="29"/>
  <c r="M72" i="29"/>
  <c r="L72" i="29"/>
  <c r="J72" i="29"/>
  <c r="K72" i="29" s="1"/>
  <c r="H72" i="29"/>
  <c r="I72" i="29" s="1"/>
  <c r="F72" i="29"/>
  <c r="G72" i="29" s="1"/>
  <c r="E72" i="29"/>
  <c r="D72" i="29"/>
  <c r="B72" i="29"/>
  <c r="B71" i="29"/>
  <c r="AR67" i="29"/>
  <c r="AR77" i="29" s="1"/>
  <c r="AP67" i="29"/>
  <c r="AP77" i="29" s="1"/>
  <c r="AN67" i="29"/>
  <c r="AN77" i="29" s="1"/>
  <c r="AL67" i="29"/>
  <c r="AL76" i="29" s="1"/>
  <c r="AJ67" i="29"/>
  <c r="AJ75" i="29" s="1"/>
  <c r="AH67" i="29"/>
  <c r="AF67" i="29"/>
  <c r="AF79" i="29" s="1"/>
  <c r="AD67" i="29"/>
  <c r="AD72" i="29" s="1"/>
  <c r="AB67" i="29"/>
  <c r="AB77" i="29" s="1"/>
  <c r="Z67" i="29"/>
  <c r="Z77" i="29" s="1"/>
  <c r="U67" i="29"/>
  <c r="S67" i="29"/>
  <c r="Q67" i="29"/>
  <c r="K67" i="29"/>
  <c r="I67" i="29"/>
  <c r="G67" i="29"/>
  <c r="E67" i="29"/>
  <c r="BC66" i="29"/>
  <c r="AI65" i="29"/>
  <c r="P65" i="29"/>
  <c r="BC64" i="29"/>
  <c r="AN64" i="29"/>
  <c r="AM64" i="29"/>
  <c r="AL64" i="29"/>
  <c r="AK64" i="29"/>
  <c r="AJ64" i="29"/>
  <c r="AI64" i="29"/>
  <c r="AH64" i="29"/>
  <c r="AG64" i="29"/>
  <c r="AF64" i="29"/>
  <c r="AE64" i="29"/>
  <c r="AD64" i="29"/>
  <c r="AC64" i="29"/>
  <c r="AB64" i="29"/>
  <c r="AA64" i="29"/>
  <c r="Z64" i="29"/>
  <c r="Y64" i="29"/>
  <c r="X64" i="29"/>
  <c r="W64" i="29"/>
  <c r="V64" i="29"/>
  <c r="U64" i="29"/>
  <c r="T64" i="29"/>
  <c r="S64" i="29"/>
  <c r="R64" i="29"/>
  <c r="Q64" i="29"/>
  <c r="P64" i="29"/>
  <c r="O64" i="29"/>
  <c r="N64" i="29"/>
  <c r="M64" i="29"/>
  <c r="L64" i="29"/>
  <c r="K64" i="29"/>
  <c r="J64" i="29"/>
  <c r="I64" i="29"/>
  <c r="H64" i="29"/>
  <c r="G64" i="29"/>
  <c r="F64" i="29"/>
  <c r="AU63" i="29"/>
  <c r="AM62" i="29"/>
  <c r="AM65" i="29" s="1"/>
  <c r="AK62" i="29"/>
  <c r="AK65" i="29" s="1"/>
  <c r="AI62" i="29"/>
  <c r="AI63" i="29" s="1"/>
  <c r="AG62" i="29"/>
  <c r="AG63" i="29" s="1"/>
  <c r="AE62" i="29"/>
  <c r="AE63" i="29" s="1"/>
  <c r="AC62" i="29"/>
  <c r="AC63" i="29" s="1"/>
  <c r="AA62" i="29"/>
  <c r="AA63" i="29" s="1"/>
  <c r="Y62" i="29"/>
  <c r="Y65" i="29" s="1"/>
  <c r="T62" i="29"/>
  <c r="T65" i="29" s="1"/>
  <c r="R62" i="29"/>
  <c r="R65" i="29" s="1"/>
  <c r="P62" i="29"/>
  <c r="P63" i="29" s="1"/>
  <c r="N62" i="29"/>
  <c r="N63" i="29" s="1"/>
  <c r="L62" i="29"/>
  <c r="L63" i="29" s="1"/>
  <c r="J62" i="29"/>
  <c r="J63" i="29" s="1"/>
  <c r="H62" i="29"/>
  <c r="H63" i="29" s="1"/>
  <c r="F62" i="29"/>
  <c r="F65" i="29" s="1"/>
  <c r="BE57" i="29"/>
  <c r="BD57" i="29"/>
  <c r="BC57" i="29"/>
  <c r="BB57" i="29"/>
  <c r="BE56" i="29"/>
  <c r="AC54" i="29" s="1"/>
  <c r="AC53" i="29" s="1"/>
  <c r="AC51" i="29" s="1"/>
  <c r="AC49" i="29" s="1"/>
  <c r="AC48" i="29" s="1"/>
  <c r="F48" i="29" s="1"/>
  <c r="F49" i="29" s="1"/>
  <c r="F50" i="29" s="1"/>
  <c r="BD56" i="29"/>
  <c r="BC56" i="29"/>
  <c r="BB56" i="29"/>
  <c r="AK56" i="29"/>
  <c r="AK54" i="29" s="1"/>
  <c r="AK53" i="29" s="1"/>
  <c r="AK51" i="29" s="1"/>
  <c r="AK49" i="29" s="1"/>
  <c r="AI56" i="29"/>
  <c r="AC56" i="29"/>
  <c r="AA56" i="29"/>
  <c r="Y56" i="29"/>
  <c r="U56" i="29"/>
  <c r="S56" i="29"/>
  <c r="Q56" i="29"/>
  <c r="O56" i="29"/>
  <c r="M56" i="29"/>
  <c r="K56" i="29"/>
  <c r="G56" i="29"/>
  <c r="BE55" i="29"/>
  <c r="BD55" i="29"/>
  <c r="BC55" i="29"/>
  <c r="BB55" i="29"/>
  <c r="AE55" i="29"/>
  <c r="AE54" i="29" s="1"/>
  <c r="AE53" i="29" s="1"/>
  <c r="AE52" i="29" s="1"/>
  <c r="X55" i="29"/>
  <c r="U55" i="29"/>
  <c r="Q55" i="29"/>
  <c r="O55" i="29"/>
  <c r="M55" i="29"/>
  <c r="K55" i="29"/>
  <c r="BE54" i="29"/>
  <c r="BD54" i="29"/>
  <c r="BC54" i="29"/>
  <c r="BB54" i="29"/>
  <c r="AI54" i="29"/>
  <c r="AI53" i="29" s="1"/>
  <c r="AI51" i="29" s="1"/>
  <c r="AI49" i="29" s="1"/>
  <c r="AI48" i="29" s="1"/>
  <c r="AA54" i="29"/>
  <c r="AA53" i="29" s="1"/>
  <c r="AA51" i="29" s="1"/>
  <c r="AA49" i="29" s="1"/>
  <c r="AA48" i="29" s="1"/>
  <c r="Y54" i="29"/>
  <c r="U54" i="29"/>
  <c r="Q54" i="29"/>
  <c r="O54" i="29"/>
  <c r="M54" i="29"/>
  <c r="K54" i="29"/>
  <c r="BE53" i="29"/>
  <c r="BD53" i="29"/>
  <c r="BC53" i="29"/>
  <c r="BB53" i="29"/>
  <c r="Y53" i="29"/>
  <c r="U53" i="29"/>
  <c r="BE52" i="29"/>
  <c r="BD52" i="29"/>
  <c r="BC52" i="29"/>
  <c r="BB52" i="29"/>
  <c r="AG52" i="29"/>
  <c r="AG51" i="29" s="1"/>
  <c r="AG50" i="29" s="1"/>
  <c r="U52" i="29"/>
  <c r="S52" i="29"/>
  <c r="Q52" i="29"/>
  <c r="O52" i="29"/>
  <c r="N52" i="29"/>
  <c r="N53" i="29" s="1"/>
  <c r="N54" i="29" s="1"/>
  <c r="N55" i="29" s="1"/>
  <c r="M52" i="29"/>
  <c r="K52" i="29"/>
  <c r="H52" i="29"/>
  <c r="G52" i="29"/>
  <c r="BE51" i="29"/>
  <c r="BD51" i="29"/>
  <c r="BC51" i="29"/>
  <c r="BB51" i="29"/>
  <c r="Y51" i="29"/>
  <c r="Y49" i="29" s="1"/>
  <c r="Y48" i="29" s="1"/>
  <c r="U51" i="29"/>
  <c r="S51" i="29"/>
  <c r="Q51" i="29"/>
  <c r="O51" i="29"/>
  <c r="K51" i="29"/>
  <c r="G51" i="29"/>
  <c r="BE50" i="29"/>
  <c r="BD50" i="29"/>
  <c r="AM49" i="29" s="1"/>
  <c r="BC50" i="29"/>
  <c r="BB50" i="29"/>
  <c r="AM50" i="29"/>
  <c r="S50" i="29"/>
  <c r="Q50" i="29"/>
  <c r="O50" i="29"/>
  <c r="M50" i="29"/>
  <c r="L50" i="29"/>
  <c r="L51" i="29" s="1"/>
  <c r="L52" i="29" s="1"/>
  <c r="K50" i="29"/>
  <c r="G50" i="29"/>
  <c r="BE49" i="29"/>
  <c r="BD49" i="29"/>
  <c r="BC49" i="29"/>
  <c r="BB49" i="29"/>
  <c r="T49" i="29"/>
  <c r="T51" i="29" s="1"/>
  <c r="T53" i="29" s="1"/>
  <c r="T54" i="29" s="1"/>
  <c r="T56" i="29" s="1"/>
  <c r="Q49" i="29"/>
  <c r="O49" i="29"/>
  <c r="M49" i="29"/>
  <c r="K49" i="29"/>
  <c r="H49" i="29"/>
  <c r="H51" i="29" s="1"/>
  <c r="H53" i="29" s="1"/>
  <c r="H54" i="29" s="1"/>
  <c r="G49" i="29"/>
  <c r="AY48" i="29"/>
  <c r="T48" i="29"/>
  <c r="R48" i="29"/>
  <c r="R49" i="29" s="1"/>
  <c r="R51" i="29" s="1"/>
  <c r="R53" i="29" s="1"/>
  <c r="R54" i="29" s="1"/>
  <c r="R56" i="29" s="1"/>
  <c r="P48" i="29"/>
  <c r="P49" i="29" s="1"/>
  <c r="P51" i="29" s="1"/>
  <c r="P53" i="29" s="1"/>
  <c r="P54" i="29" s="1"/>
  <c r="P56" i="29" s="1"/>
  <c r="J48" i="29"/>
  <c r="J49" i="29" s="1"/>
  <c r="J51" i="29" s="1"/>
  <c r="J53" i="29" s="1"/>
  <c r="J54" i="29" s="1"/>
  <c r="J56" i="29" s="1"/>
  <c r="H48" i="29"/>
  <c r="F41" i="29"/>
  <c r="BE34" i="29"/>
  <c r="BD34" i="29"/>
  <c r="BC34" i="29"/>
  <c r="BB34" i="29"/>
  <c r="BE33" i="29"/>
  <c r="BD33" i="29"/>
  <c r="BC33" i="29"/>
  <c r="BB33" i="29"/>
  <c r="BE29" i="29"/>
  <c r="BD29" i="29"/>
  <c r="BC29" i="29"/>
  <c r="BB29" i="29"/>
  <c r="R29" i="29"/>
  <c r="AC24" i="29"/>
  <c r="T24" i="29"/>
  <c r="R24" i="29"/>
  <c r="AH23" i="29"/>
  <c r="AG23" i="29"/>
  <c r="AD23" i="29"/>
  <c r="AC23" i="29"/>
  <c r="AB23" i="29"/>
  <c r="AA23" i="29"/>
  <c r="Z23" i="29"/>
  <c r="Y23" i="29"/>
  <c r="X23" i="29"/>
  <c r="W23" i="29"/>
  <c r="V23" i="29"/>
  <c r="U23" i="29"/>
  <c r="T23" i="29"/>
  <c r="R23" i="29"/>
  <c r="Q23" i="29"/>
  <c r="P23" i="29"/>
  <c r="M23" i="29"/>
  <c r="L23" i="29"/>
  <c r="AG21" i="29"/>
  <c r="AG22" i="29" s="1"/>
  <c r="AC21" i="29"/>
  <c r="AC22" i="29" s="1"/>
  <c r="AA21" i="29"/>
  <c r="AA24" i="29" s="1"/>
  <c r="Y21" i="29"/>
  <c r="Y24" i="29" s="1"/>
  <c r="T21" i="29"/>
  <c r="T22" i="29" s="1"/>
  <c r="R21" i="29"/>
  <c r="R22" i="29" s="1"/>
  <c r="P21" i="29"/>
  <c r="P24" i="29" s="1"/>
  <c r="L21" i="29"/>
  <c r="L24" i="29" s="1"/>
  <c r="BE16" i="29"/>
  <c r="BD16" i="29"/>
  <c r="BC16" i="29"/>
  <c r="BB16" i="29"/>
  <c r="BE15" i="29"/>
  <c r="BD15" i="29"/>
  <c r="BC15" i="29"/>
  <c r="BB15" i="29"/>
  <c r="AY15" i="29"/>
  <c r="BE14" i="29"/>
  <c r="BD14" i="29"/>
  <c r="BC14" i="29"/>
  <c r="BB14" i="29"/>
  <c r="BE13" i="29"/>
  <c r="BD13" i="29"/>
  <c r="BC13" i="29"/>
  <c r="BB13" i="29"/>
  <c r="BE12" i="29"/>
  <c r="BD12" i="29"/>
  <c r="BC12" i="29"/>
  <c r="BB12" i="29"/>
  <c r="BE11" i="29"/>
  <c r="BD11" i="29"/>
  <c r="BC11" i="29"/>
  <c r="BB11" i="29"/>
  <c r="AY10" i="29"/>
  <c r="AY33" i="29" s="1"/>
  <c r="AH74" i="29" l="1"/>
  <c r="H56" i="29"/>
  <c r="H55" i="29"/>
  <c r="AY55" i="29"/>
  <c r="AY56" i="29"/>
  <c r="R63" i="29"/>
  <c r="AK63" i="29"/>
  <c r="H65" i="29"/>
  <c r="AA65" i="29"/>
  <c r="AF72" i="29"/>
  <c r="AH73" i="29"/>
  <c r="AJ74" i="29"/>
  <c r="AL75" i="29"/>
  <c r="AN76" i="29"/>
  <c r="AD77" i="29"/>
  <c r="AH79" i="29"/>
  <c r="Y22" i="29"/>
  <c r="AY11" i="29"/>
  <c r="L22" i="29"/>
  <c r="AG24" i="29"/>
  <c r="AY50" i="29"/>
  <c r="AY53" i="29"/>
  <c r="AY54" i="29"/>
  <c r="T63" i="29"/>
  <c r="AM63" i="29"/>
  <c r="J65" i="29"/>
  <c r="AC65" i="29"/>
  <c r="AH72" i="29"/>
  <c r="AJ73" i="29"/>
  <c r="AL74" i="29"/>
  <c r="AN75" i="29"/>
  <c r="Z76" i="29"/>
  <c r="AP76" i="29"/>
  <c r="AF77" i="29"/>
  <c r="AJ79" i="29"/>
  <c r="AY14" i="29"/>
  <c r="P22" i="29"/>
  <c r="AY49" i="29"/>
  <c r="V49" i="29" s="1"/>
  <c r="V50" i="29" s="1"/>
  <c r="V51" i="29" s="1"/>
  <c r="AY16" i="29"/>
  <c r="AY51" i="29"/>
  <c r="F63" i="29"/>
  <c r="Y63" i="29"/>
  <c r="L65" i="29"/>
  <c r="AE65" i="29"/>
  <c r="AJ72" i="29"/>
  <c r="AL73" i="29"/>
  <c r="AN74" i="29"/>
  <c r="Z75" i="29"/>
  <c r="AP75" i="29"/>
  <c r="AB76" i="29"/>
  <c r="AR76" i="29"/>
  <c r="AH77" i="29"/>
  <c r="AL79" i="29"/>
  <c r="AY34" i="29"/>
  <c r="N65" i="29"/>
  <c r="AG65" i="29"/>
  <c r="AL72" i="29"/>
  <c r="AN73" i="29"/>
  <c r="Z74" i="29"/>
  <c r="AP74" i="29"/>
  <c r="AB75" i="29"/>
  <c r="AR75" i="29"/>
  <c r="AD76" i="29"/>
  <c r="AJ77" i="29"/>
  <c r="AN79" i="29"/>
  <c r="Z73" i="29"/>
  <c r="AP73" i="29"/>
  <c r="AB74" i="29"/>
  <c r="AR74" i="29"/>
  <c r="AD75" i="29"/>
  <c r="AF76" i="29"/>
  <c r="AL77" i="29"/>
  <c r="Z79" i="29"/>
  <c r="AP79" i="29"/>
  <c r="AA22" i="29"/>
  <c r="AY57" i="29"/>
  <c r="Z72" i="29"/>
  <c r="AP72" i="29"/>
  <c r="AB73" i="29"/>
  <c r="AR73" i="29"/>
  <c r="AD74" i="29"/>
  <c r="AF75" i="29"/>
  <c r="AH76" i="29"/>
  <c r="AB79" i="29"/>
  <c r="AR79" i="29"/>
  <c r="AY13" i="29"/>
  <c r="AY52" i="29"/>
  <c r="AY12" i="29"/>
  <c r="AB72" i="29"/>
  <c r="AR72" i="29"/>
  <c r="AD73" i="29"/>
  <c r="AF74" i="29"/>
  <c r="AH75" i="29"/>
  <c r="AJ76" i="29"/>
  <c r="AD79" i="29"/>
  <c r="AF73" i="29"/>
  <c r="R31" i="1"/>
  <c r="L31" i="1"/>
  <c r="O31" i="1"/>
  <c r="N31" i="1"/>
  <c r="V53" i="29" l="1"/>
  <c r="V52" i="29"/>
  <c r="X56" i="29"/>
  <c r="X53" i="29" s="1"/>
  <c r="X51" i="29" s="1"/>
  <c r="X50" i="29" s="1"/>
  <c r="X49" i="29" s="1"/>
  <c r="X48" i="29" s="1"/>
  <c r="X54" i="29"/>
  <c r="X52" i="29" s="1"/>
  <c r="BN72" i="29"/>
  <c r="BO72" i="29" s="1"/>
  <c r="BN87" i="29"/>
  <c r="BO87" i="29" s="1"/>
  <c r="BN83" i="29"/>
  <c r="BO83" i="29" s="1"/>
  <c r="BN79" i="29"/>
  <c r="BO79" i="29" s="1"/>
  <c r="BN73" i="29"/>
  <c r="BO73" i="29" s="1"/>
  <c r="BN7" i="29"/>
  <c r="BO7" i="29" s="1"/>
  <c r="BN10" i="29"/>
  <c r="BO10" i="29" s="1"/>
  <c r="BN74" i="29"/>
  <c r="BO74" i="29" s="1"/>
  <c r="BN6" i="29"/>
  <c r="BO6" i="29" s="1"/>
  <c r="BN86" i="29"/>
  <c r="BO86" i="29" s="1"/>
  <c r="BN82" i="29"/>
  <c r="BO82" i="29" s="1"/>
  <c r="BN75" i="29"/>
  <c r="BO75" i="29" s="1"/>
  <c r="BN76" i="29"/>
  <c r="BO76" i="29" s="1"/>
  <c r="BN85" i="29"/>
  <c r="BO85" i="29" s="1"/>
  <c r="BN81" i="29"/>
  <c r="BO81" i="29" s="1"/>
  <c r="BN78" i="29"/>
  <c r="BO78" i="29" s="1"/>
  <c r="BN13" i="29"/>
  <c r="BO13" i="29" s="1"/>
  <c r="BN9" i="29"/>
  <c r="BO9" i="29" s="1"/>
  <c r="BN15" i="29"/>
  <c r="BO15" i="29" s="1"/>
  <c r="BN14" i="29"/>
  <c r="BO14" i="29" s="1"/>
  <c r="BN8" i="29"/>
  <c r="BO8" i="29" s="1"/>
  <c r="BN11" i="29"/>
  <c r="BO11" i="29" s="1"/>
  <c r="BN12" i="29"/>
  <c r="BO12" i="29" s="1"/>
  <c r="BN84" i="29"/>
  <c r="BO84" i="29" s="1"/>
  <c r="BN80" i="29"/>
  <c r="BO80" i="29" s="1"/>
  <c r="BN77" i="29"/>
  <c r="BO77" i="29" s="1"/>
  <c r="V56" i="29" l="1"/>
  <c r="V54" i="29"/>
  <c r="V55" i="29" s="1"/>
  <c r="AE53" i="6"/>
  <c r="S29" i="1" l="1"/>
  <c r="T29" i="1"/>
  <c r="M29" i="1"/>
  <c r="L29" i="1"/>
  <c r="W20" i="24" l="1"/>
  <c r="W14" i="24" l="1"/>
  <c r="W15" i="24"/>
  <c r="W16" i="24"/>
  <c r="W17" i="24"/>
  <c r="W18" i="24"/>
  <c r="W19" i="24"/>
  <c r="W21" i="24"/>
  <c r="W22" i="24"/>
  <c r="W23" i="24"/>
  <c r="W24" i="24"/>
  <c r="W25" i="24"/>
  <c r="W26" i="24"/>
  <c r="W27" i="24"/>
  <c r="W28" i="24"/>
  <c r="W29" i="24"/>
  <c r="W30" i="24"/>
  <c r="W31" i="24"/>
  <c r="W32" i="24"/>
  <c r="W33" i="24"/>
  <c r="W13" i="24"/>
  <c r="E22" i="24" l="1"/>
  <c r="C22" i="24"/>
  <c r="R8" i="1"/>
  <c r="R9" i="1"/>
  <c r="R10" i="1"/>
  <c r="R11" i="1"/>
  <c r="L9" i="1"/>
  <c r="N9" i="1"/>
  <c r="O9" i="1"/>
  <c r="L10" i="1"/>
  <c r="N10" i="1"/>
  <c r="O10" i="1"/>
  <c r="L11" i="1"/>
  <c r="N11" i="1"/>
  <c r="O11" i="1"/>
  <c r="L8" i="1"/>
  <c r="T11" i="1"/>
  <c r="S11" i="1"/>
  <c r="T10" i="1"/>
  <c r="S10" i="1"/>
  <c r="T9" i="1"/>
  <c r="S9" i="1"/>
  <c r="T8" i="1"/>
  <c r="O8" i="1"/>
  <c r="S8" i="1"/>
  <c r="Q11" i="1"/>
  <c r="Q10" i="1"/>
  <c r="Q9" i="1"/>
  <c r="Q8" i="1"/>
  <c r="N8" i="1"/>
  <c r="A7" i="14"/>
  <c r="L51" i="6" l="1"/>
  <c r="AI56" i="6" l="1"/>
  <c r="AI54" i="6" s="1"/>
  <c r="AI53" i="6" s="1"/>
  <c r="AI51" i="6" s="1"/>
  <c r="AI49" i="6" s="1"/>
  <c r="AI48" i="6" s="1"/>
  <c r="J48" i="6"/>
  <c r="J49" i="6" s="1"/>
  <c r="J51" i="6" s="1"/>
  <c r="J53" i="6" s="1"/>
  <c r="J54" i="6" s="1"/>
  <c r="J56" i="6" s="1"/>
  <c r="AG52" i="6" l="1"/>
  <c r="AG51" i="6" s="1"/>
  <c r="AG50" i="6" s="1"/>
  <c r="L50" i="6"/>
  <c r="L52" i="6" s="1"/>
  <c r="AE55" i="6"/>
  <c r="AE54" i="6" s="1"/>
  <c r="AH52" i="7"/>
  <c r="AF52" i="7"/>
  <c r="AD52" i="7"/>
  <c r="AB52" i="7"/>
  <c r="Z52" i="7"/>
  <c r="X52" i="7"/>
  <c r="N52" i="6"/>
  <c r="N53" i="6" s="1"/>
  <c r="N54" i="6" s="1"/>
  <c r="N55" i="6" s="1"/>
  <c r="AC56" i="6"/>
  <c r="AC54" i="6" s="1"/>
  <c r="AC53" i="6" s="1"/>
  <c r="AC51" i="6" s="1"/>
  <c r="AC49" i="6" s="1"/>
  <c r="AC48" i="6" s="1"/>
  <c r="P48" i="6"/>
  <c r="P49" i="6" s="1"/>
  <c r="P51" i="6" s="1"/>
  <c r="P53" i="6" s="1"/>
  <c r="P54" i="6" s="1"/>
  <c r="P56" i="6" s="1"/>
  <c r="BB52" i="6"/>
  <c r="BC52" i="6"/>
  <c r="BD52" i="6"/>
  <c r="BE52" i="6"/>
  <c r="B54" i="7"/>
  <c r="B55" i="7"/>
  <c r="B56" i="7"/>
  <c r="B57" i="7"/>
  <c r="B58" i="7"/>
  <c r="B59" i="7"/>
  <c r="B60" i="7"/>
  <c r="B61" i="7"/>
  <c r="T48" i="6"/>
  <c r="Y56" i="6"/>
  <c r="AA56" i="6"/>
  <c r="AY55" i="6"/>
  <c r="BB55" i="6"/>
  <c r="BC55" i="6"/>
  <c r="BD55" i="6"/>
  <c r="BE55" i="6"/>
  <c r="AY52" i="6"/>
  <c r="U52" i="6"/>
  <c r="S52" i="6"/>
  <c r="Q52" i="6"/>
  <c r="O52" i="6"/>
  <c r="M52" i="6"/>
  <c r="K52" i="6"/>
  <c r="H52" i="6"/>
  <c r="G52" i="6"/>
  <c r="K55" i="6"/>
  <c r="M55" i="6"/>
  <c r="O55" i="6"/>
  <c r="Q55" i="6"/>
  <c r="U55" i="6"/>
  <c r="X55" i="6"/>
  <c r="R76" i="9" l="1"/>
  <c r="R100" i="9"/>
  <c r="R52" i="9"/>
  <c r="S5" i="27" l="1"/>
  <c r="Q5" i="27"/>
  <c r="O5" i="27"/>
  <c r="M5" i="27"/>
  <c r="K5" i="27"/>
  <c r="G5" i="27"/>
  <c r="E5" i="27"/>
  <c r="S4" i="27"/>
  <c r="Q4" i="27"/>
  <c r="O4" i="27"/>
  <c r="M4" i="27"/>
  <c r="K4" i="27"/>
  <c r="G4" i="27"/>
  <c r="E4" i="27"/>
  <c r="U3" i="27"/>
  <c r="S3" i="27"/>
  <c r="Q3" i="27"/>
  <c r="O3" i="27"/>
  <c r="M3" i="27"/>
  <c r="K3" i="27"/>
  <c r="G3" i="27"/>
  <c r="E3" i="27"/>
  <c r="U2" i="27"/>
  <c r="S2" i="27"/>
  <c r="Q2" i="27"/>
  <c r="O2" i="27"/>
  <c r="M2" i="27"/>
  <c r="K2" i="27"/>
  <c r="G2" i="27"/>
  <c r="E2" i="27"/>
  <c r="U1" i="27"/>
  <c r="S1" i="27"/>
  <c r="Q1" i="27"/>
  <c r="O1" i="27"/>
  <c r="M1" i="27"/>
  <c r="K1" i="27"/>
  <c r="G1" i="27"/>
  <c r="E1" i="27"/>
  <c r="E21" i="24"/>
  <c r="C21" i="24"/>
  <c r="E20" i="24"/>
  <c r="C20" i="24"/>
  <c r="E19" i="24"/>
  <c r="C19" i="24"/>
  <c r="E18" i="24"/>
  <c r="C18" i="24"/>
  <c r="E17" i="24"/>
  <c r="C17" i="24"/>
  <c r="E16" i="24"/>
  <c r="C16" i="24"/>
  <c r="E15" i="24"/>
  <c r="C15" i="24"/>
  <c r="E14" i="24"/>
  <c r="C14" i="24"/>
  <c r="E13" i="24"/>
  <c r="C13" i="24"/>
  <c r="E12" i="24"/>
  <c r="C12" i="24"/>
  <c r="C50" i="20"/>
  <c r="C49" i="20"/>
  <c r="C48" i="20"/>
  <c r="C47" i="20"/>
  <c r="C46" i="20"/>
  <c r="C45" i="20"/>
  <c r="C44" i="20"/>
  <c r="C43" i="20"/>
  <c r="C42" i="20"/>
  <c r="C41" i="20"/>
  <c r="C40" i="20"/>
  <c r="C39" i="20"/>
  <c r="C38" i="20"/>
  <c r="C37" i="20"/>
  <c r="C36" i="20"/>
  <c r="C35" i="20"/>
  <c r="C34" i="20"/>
  <c r="C33" i="20"/>
  <c r="C32" i="20"/>
  <c r="C31" i="20"/>
  <c r="C30" i="20"/>
  <c r="C29" i="20"/>
  <c r="C28" i="20"/>
  <c r="C27" i="20"/>
  <c r="C26" i="20"/>
  <c r="C25" i="20"/>
  <c r="C24" i="20"/>
  <c r="C23" i="20"/>
  <c r="C22" i="20"/>
  <c r="C21" i="20"/>
  <c r="C20" i="20"/>
  <c r="C19" i="20"/>
  <c r="C18" i="20"/>
  <c r="C17" i="20"/>
  <c r="C16" i="20"/>
  <c r="C15" i="20"/>
  <c r="C14" i="20"/>
  <c r="C13" i="20"/>
  <c r="C12" i="20"/>
  <c r="C11" i="20"/>
  <c r="C10" i="20"/>
  <c r="C9" i="20"/>
  <c r="C8" i="20"/>
  <c r="C7" i="20"/>
  <c r="C6" i="20"/>
  <c r="C5" i="20"/>
  <c r="C4" i="20"/>
  <c r="C3" i="20"/>
  <c r="I10" i="18"/>
  <c r="L7" i="18"/>
  <c r="K7" i="18"/>
  <c r="J7" i="18"/>
  <c r="I7" i="18"/>
  <c r="I5" i="18"/>
  <c r="L4" i="18"/>
  <c r="K4" i="18"/>
  <c r="J4" i="18"/>
  <c r="I4" i="18"/>
  <c r="I3" i="18"/>
  <c r="L2" i="18"/>
  <c r="K2" i="18"/>
  <c r="J2" i="18"/>
  <c r="I2" i="18"/>
  <c r="N1" i="18"/>
  <c r="M1" i="18"/>
  <c r="M5" i="18" s="1"/>
  <c r="L1" i="18"/>
  <c r="L10" i="18" s="1"/>
  <c r="K1" i="18"/>
  <c r="K10" i="18" s="1"/>
  <c r="J1" i="18"/>
  <c r="J10" i="18" s="1"/>
  <c r="I10" i="17"/>
  <c r="I7" i="17"/>
  <c r="K5" i="17"/>
  <c r="J5" i="17"/>
  <c r="I5" i="17"/>
  <c r="I4" i="17"/>
  <c r="K3" i="17"/>
  <c r="J3" i="17"/>
  <c r="I3" i="17"/>
  <c r="I2" i="17"/>
  <c r="K1" i="17"/>
  <c r="K10" i="17" s="1"/>
  <c r="J1" i="17"/>
  <c r="J10" i="17" s="1"/>
  <c r="N21" i="15"/>
  <c r="M21" i="15"/>
  <c r="L21" i="15"/>
  <c r="K21" i="15"/>
  <c r="J21" i="15"/>
  <c r="I21" i="15"/>
  <c r="N18" i="15"/>
  <c r="M18" i="15"/>
  <c r="L18" i="15"/>
  <c r="K18" i="15"/>
  <c r="J18" i="15"/>
  <c r="I18" i="15"/>
  <c r="N16" i="15"/>
  <c r="M16" i="15"/>
  <c r="L16" i="15"/>
  <c r="K16" i="15"/>
  <c r="J16" i="15"/>
  <c r="I16" i="15"/>
  <c r="N15" i="15"/>
  <c r="M15" i="15"/>
  <c r="L15" i="15"/>
  <c r="K15" i="15"/>
  <c r="J15" i="15"/>
  <c r="I15" i="15"/>
  <c r="N14" i="15"/>
  <c r="M14" i="15"/>
  <c r="L14" i="15"/>
  <c r="K14" i="15"/>
  <c r="J14" i="15"/>
  <c r="I14" i="15"/>
  <c r="N13" i="15"/>
  <c r="M13" i="15"/>
  <c r="L13" i="15"/>
  <c r="K13" i="15"/>
  <c r="J13" i="15"/>
  <c r="I13" i="15"/>
  <c r="N10" i="15"/>
  <c r="M10" i="15"/>
  <c r="L10" i="15"/>
  <c r="K10" i="15"/>
  <c r="J10" i="15"/>
  <c r="I10" i="15"/>
  <c r="N7" i="15"/>
  <c r="M7" i="15"/>
  <c r="L7" i="15"/>
  <c r="K7" i="15"/>
  <c r="J7" i="15"/>
  <c r="I7" i="15"/>
  <c r="N5" i="15"/>
  <c r="M5" i="15"/>
  <c r="L5" i="15"/>
  <c r="K5" i="15"/>
  <c r="J5" i="15"/>
  <c r="I5" i="15"/>
  <c r="N4" i="15"/>
  <c r="M4" i="15"/>
  <c r="L4" i="15"/>
  <c r="K4" i="15"/>
  <c r="J4" i="15"/>
  <c r="I4" i="15"/>
  <c r="N3" i="15"/>
  <c r="M3" i="15"/>
  <c r="L3" i="15"/>
  <c r="K3" i="15"/>
  <c r="J3" i="15"/>
  <c r="I3" i="15"/>
  <c r="N2" i="15"/>
  <c r="M2" i="15"/>
  <c r="L2" i="15"/>
  <c r="K2" i="15"/>
  <c r="J2" i="15"/>
  <c r="I2" i="15"/>
  <c r="N21" i="14"/>
  <c r="M21" i="14"/>
  <c r="L21" i="14"/>
  <c r="K21" i="14"/>
  <c r="J21" i="14"/>
  <c r="I21" i="14"/>
  <c r="N18" i="14"/>
  <c r="M18" i="14"/>
  <c r="L18" i="14"/>
  <c r="K18" i="14"/>
  <c r="J18" i="14"/>
  <c r="I18" i="14"/>
  <c r="N16" i="14"/>
  <c r="M16" i="14"/>
  <c r="L16" i="14"/>
  <c r="K16" i="14"/>
  <c r="J16" i="14"/>
  <c r="I16" i="14"/>
  <c r="N15" i="14"/>
  <c r="M15" i="14"/>
  <c r="L15" i="14"/>
  <c r="K15" i="14"/>
  <c r="J15" i="14"/>
  <c r="I15" i="14"/>
  <c r="N14" i="14"/>
  <c r="M14" i="14"/>
  <c r="L14" i="14"/>
  <c r="K14" i="14"/>
  <c r="J14" i="14"/>
  <c r="I14" i="14"/>
  <c r="N13" i="14"/>
  <c r="M13" i="14"/>
  <c r="L13" i="14"/>
  <c r="K13" i="14"/>
  <c r="J13" i="14"/>
  <c r="I13" i="14"/>
  <c r="N10" i="14"/>
  <c r="M10" i="14"/>
  <c r="L10" i="14"/>
  <c r="K10" i="14"/>
  <c r="J10" i="14"/>
  <c r="I10" i="14"/>
  <c r="N7" i="14"/>
  <c r="M7" i="14"/>
  <c r="L7" i="14"/>
  <c r="K7" i="14"/>
  <c r="J7" i="14"/>
  <c r="I7" i="14"/>
  <c r="N5" i="14"/>
  <c r="M5" i="14"/>
  <c r="L5" i="14"/>
  <c r="K5" i="14"/>
  <c r="J5" i="14"/>
  <c r="I5" i="14"/>
  <c r="N4" i="14"/>
  <c r="M4" i="14"/>
  <c r="L4" i="14"/>
  <c r="K4" i="14"/>
  <c r="J4" i="14"/>
  <c r="I4" i="14"/>
  <c r="N3" i="14"/>
  <c r="M3" i="14"/>
  <c r="L3" i="14"/>
  <c r="K3" i="14"/>
  <c r="J3" i="14"/>
  <c r="I3" i="14"/>
  <c r="N2" i="14"/>
  <c r="M2" i="14"/>
  <c r="L2" i="14"/>
  <c r="K2" i="14"/>
  <c r="J2" i="14"/>
  <c r="I2" i="14"/>
  <c r="J8" i="13"/>
  <c r="I8" i="13"/>
  <c r="I7" i="13"/>
  <c r="J6" i="13"/>
  <c r="I6" i="13"/>
  <c r="I5" i="13"/>
  <c r="J4" i="13"/>
  <c r="H32" i="12"/>
  <c r="H24" i="12"/>
  <c r="H23" i="12"/>
  <c r="H16" i="12"/>
  <c r="H15" i="12"/>
  <c r="H14" i="12"/>
  <c r="H22" i="12" s="1"/>
  <c r="H13" i="12"/>
  <c r="H21" i="12" s="1"/>
  <c r="I8" i="12"/>
  <c r="K7" i="12"/>
  <c r="J7" i="12"/>
  <c r="I7" i="12"/>
  <c r="I6" i="12"/>
  <c r="K5" i="12"/>
  <c r="J5" i="12"/>
  <c r="I5" i="12"/>
  <c r="K4" i="12"/>
  <c r="L4" i="12" s="1"/>
  <c r="J4" i="12"/>
  <c r="J8" i="12" s="1"/>
  <c r="Q104" i="9"/>
  <c r="P104" i="9"/>
  <c r="O104" i="9"/>
  <c r="N104" i="9"/>
  <c r="M104" i="9"/>
  <c r="L104" i="9"/>
  <c r="K104" i="9"/>
  <c r="J104" i="9"/>
  <c r="I104" i="9"/>
  <c r="H104" i="9"/>
  <c r="G104" i="9"/>
  <c r="F104" i="9"/>
  <c r="E104" i="9"/>
  <c r="D104" i="9"/>
  <c r="R102" i="9"/>
  <c r="R101" i="9"/>
  <c r="R99" i="9"/>
  <c r="R98" i="9"/>
  <c r="R97" i="9"/>
  <c r="R96" i="9"/>
  <c r="R94" i="9"/>
  <c r="R93" i="9"/>
  <c r="R92" i="9"/>
  <c r="R91" i="9"/>
  <c r="R90" i="9"/>
  <c r="R89" i="9"/>
  <c r="R87" i="9"/>
  <c r="R86" i="9"/>
  <c r="R83" i="9"/>
  <c r="R82" i="9"/>
  <c r="R81" i="9"/>
  <c r="R80" i="9"/>
  <c r="R79" i="9"/>
  <c r="R78" i="9"/>
  <c r="R77" i="9"/>
  <c r="R75" i="9"/>
  <c r="R74" i="9"/>
  <c r="R73" i="9"/>
  <c r="R72" i="9"/>
  <c r="R71" i="9"/>
  <c r="R70" i="9"/>
  <c r="R69" i="9"/>
  <c r="R68" i="9"/>
  <c r="R67" i="9"/>
  <c r="R65" i="9"/>
  <c r="R64" i="9"/>
  <c r="R63" i="9"/>
  <c r="R62" i="9"/>
  <c r="R61" i="9"/>
  <c r="R60" i="9"/>
  <c r="R59" i="9"/>
  <c r="R58" i="9"/>
  <c r="R57" i="9"/>
  <c r="R56" i="9"/>
  <c r="R55" i="9"/>
  <c r="R54" i="9"/>
  <c r="R53" i="9"/>
  <c r="R51" i="9"/>
  <c r="R50" i="9"/>
  <c r="R49" i="9"/>
  <c r="R48" i="9"/>
  <c r="R47" i="9"/>
  <c r="R46" i="9"/>
  <c r="R45" i="9"/>
  <c r="R44" i="9"/>
  <c r="R43" i="9"/>
  <c r="R42" i="9"/>
  <c r="R41" i="9"/>
  <c r="R40" i="9"/>
  <c r="Q38" i="9"/>
  <c r="P38" i="9"/>
  <c r="O38" i="9"/>
  <c r="N38" i="9"/>
  <c r="M38" i="9"/>
  <c r="L38" i="9"/>
  <c r="K38" i="9"/>
  <c r="J38" i="9"/>
  <c r="I38" i="9"/>
  <c r="H38" i="9"/>
  <c r="G38" i="9"/>
  <c r="F38" i="9"/>
  <c r="E38" i="9"/>
  <c r="D38" i="9"/>
  <c r="R37" i="9"/>
  <c r="R36" i="9"/>
  <c r="R35" i="9"/>
  <c r="R33" i="9"/>
  <c r="R32" i="9"/>
  <c r="R31" i="9"/>
  <c r="R30" i="9"/>
  <c r="R29" i="9"/>
  <c r="R28" i="9"/>
  <c r="R27" i="9"/>
  <c r="R25" i="9"/>
  <c r="R24" i="9"/>
  <c r="R23" i="9"/>
  <c r="R22" i="9"/>
  <c r="R21" i="9"/>
  <c r="R20" i="9"/>
  <c r="R19" i="9"/>
  <c r="R18" i="9"/>
  <c r="R17" i="9"/>
  <c r="R16" i="9"/>
  <c r="R15" i="9"/>
  <c r="R14" i="9"/>
  <c r="R10" i="9"/>
  <c r="R9" i="9"/>
  <c r="R8" i="9"/>
  <c r="R7" i="9"/>
  <c r="R6" i="9"/>
  <c r="AW61" i="7"/>
  <c r="AV61" i="7"/>
  <c r="AP61" i="7"/>
  <c r="AO61" i="7"/>
  <c r="AL61" i="7"/>
  <c r="AW60" i="7"/>
  <c r="AV60" i="7"/>
  <c r="AO60" i="7"/>
  <c r="AL60" i="7"/>
  <c r="AP60" i="7" s="1"/>
  <c r="AW59" i="7"/>
  <c r="AV59" i="7"/>
  <c r="AP59" i="7"/>
  <c r="AO59" i="7"/>
  <c r="AL59" i="7"/>
  <c r="AW58" i="7"/>
  <c r="AV58" i="7"/>
  <c r="AO58" i="7"/>
  <c r="AL58" i="7"/>
  <c r="AP58" i="7" s="1"/>
  <c r="AL57" i="7"/>
  <c r="AP57" i="7" s="1"/>
  <c r="AL56" i="7"/>
  <c r="AP56" i="7" s="1"/>
  <c r="AV55" i="7"/>
  <c r="AO55" i="7"/>
  <c r="AL55" i="7"/>
  <c r="AP55" i="7" s="1"/>
  <c r="AV54" i="7"/>
  <c r="AO54" i="7"/>
  <c r="AL54" i="7"/>
  <c r="AV53" i="7"/>
  <c r="AO53" i="7"/>
  <c r="B53" i="7"/>
  <c r="AV52" i="7"/>
  <c r="AO52" i="7"/>
  <c r="V52" i="7"/>
  <c r="T52" i="7"/>
  <c r="R52" i="7"/>
  <c r="P52" i="7"/>
  <c r="N52" i="7"/>
  <c r="K52" i="7"/>
  <c r="I52" i="7"/>
  <c r="G52" i="7"/>
  <c r="E52" i="7"/>
  <c r="AV51" i="7"/>
  <c r="AO51" i="7"/>
  <c r="AV50" i="7"/>
  <c r="AO50" i="7"/>
  <c r="AV49" i="7"/>
  <c r="AO49" i="7"/>
  <c r="AV42" i="7"/>
  <c r="AO42" i="7"/>
  <c r="BJ20" i="7"/>
  <c r="BI20" i="7"/>
  <c r="BH20" i="7"/>
  <c r="BG20" i="7"/>
  <c r="BF20" i="7"/>
  <c r="BE20" i="7"/>
  <c r="BD20" i="7"/>
  <c r="BC20" i="7"/>
  <c r="Q2" i="7"/>
  <c r="AB77" i="6"/>
  <c r="B77" i="6"/>
  <c r="T76" i="6"/>
  <c r="U76" i="6" s="1"/>
  <c r="R76" i="6"/>
  <c r="S76" i="6" s="1"/>
  <c r="P76" i="6"/>
  <c r="Q76" i="6" s="1"/>
  <c r="O76" i="6"/>
  <c r="N76" i="6"/>
  <c r="M76" i="6"/>
  <c r="L76" i="6"/>
  <c r="J76" i="6"/>
  <c r="K76" i="6" s="1"/>
  <c r="H76" i="6"/>
  <c r="I76" i="6" s="1"/>
  <c r="F76" i="6"/>
  <c r="G76" i="6" s="1"/>
  <c r="D76" i="6"/>
  <c r="E76" i="6" s="1"/>
  <c r="B76" i="6"/>
  <c r="T75" i="6"/>
  <c r="U75" i="6" s="1"/>
  <c r="R75" i="6"/>
  <c r="S75" i="6" s="1"/>
  <c r="P75" i="6"/>
  <c r="Q75" i="6" s="1"/>
  <c r="O75" i="6"/>
  <c r="N75" i="6"/>
  <c r="M75" i="6"/>
  <c r="L75" i="6"/>
  <c r="J75" i="6"/>
  <c r="K75" i="6" s="1"/>
  <c r="H75" i="6"/>
  <c r="I75" i="6" s="1"/>
  <c r="G75" i="6"/>
  <c r="F75" i="6"/>
  <c r="D75" i="6"/>
  <c r="E75" i="6" s="1"/>
  <c r="B75" i="6"/>
  <c r="U74" i="6"/>
  <c r="T74" i="6"/>
  <c r="R74" i="6"/>
  <c r="S74" i="6" s="1"/>
  <c r="Q74" i="6"/>
  <c r="P74" i="6"/>
  <c r="O74" i="6"/>
  <c r="N74" i="6"/>
  <c r="M74" i="6"/>
  <c r="L74" i="6"/>
  <c r="J74" i="6"/>
  <c r="K74" i="6" s="1"/>
  <c r="H74" i="6"/>
  <c r="I74" i="6" s="1"/>
  <c r="F74" i="6"/>
  <c r="G74" i="6" s="1"/>
  <c r="D74" i="6"/>
  <c r="B74" i="6"/>
  <c r="U73" i="6"/>
  <c r="T73" i="6"/>
  <c r="R73" i="6"/>
  <c r="S73" i="6" s="1"/>
  <c r="P73" i="6"/>
  <c r="Q73" i="6" s="1"/>
  <c r="O73" i="6"/>
  <c r="N73" i="6"/>
  <c r="M73" i="6"/>
  <c r="L73" i="6"/>
  <c r="K73" i="6"/>
  <c r="J73" i="6"/>
  <c r="H73" i="6"/>
  <c r="F73" i="6"/>
  <c r="G73" i="6" s="1"/>
  <c r="D73" i="6"/>
  <c r="E73" i="6" s="1"/>
  <c r="B73" i="6"/>
  <c r="AJ72" i="6"/>
  <c r="T72" i="6"/>
  <c r="U72" i="6" s="1"/>
  <c r="R72" i="6"/>
  <c r="S72" i="6" s="1"/>
  <c r="P72" i="6"/>
  <c r="Q72" i="6" s="1"/>
  <c r="O72" i="6"/>
  <c r="N72" i="6"/>
  <c r="M72" i="6"/>
  <c r="L72" i="6"/>
  <c r="K72" i="6"/>
  <c r="J72" i="6"/>
  <c r="H72" i="6"/>
  <c r="I72" i="6" s="1"/>
  <c r="F72" i="6"/>
  <c r="G72" i="6" s="1"/>
  <c r="D72" i="6"/>
  <c r="E72" i="6" s="1"/>
  <c r="B72" i="6"/>
  <c r="B71" i="6"/>
  <c r="AR67" i="6"/>
  <c r="AR79" i="6" s="1"/>
  <c r="AP67" i="6"/>
  <c r="AP76" i="6" s="1"/>
  <c r="AN67" i="6"/>
  <c r="AN73" i="6" s="1"/>
  <c r="AL67" i="6"/>
  <c r="AL77" i="6" s="1"/>
  <c r="AJ67" i="6"/>
  <c r="AJ73" i="6" s="1"/>
  <c r="AH67" i="6"/>
  <c r="AF67" i="6"/>
  <c r="AF79" i="6" s="1"/>
  <c r="AD67" i="6"/>
  <c r="AB67" i="6"/>
  <c r="AB79" i="6" s="1"/>
  <c r="Z67" i="6"/>
  <c r="Z79" i="6" s="1"/>
  <c r="U67" i="6"/>
  <c r="S67" i="6"/>
  <c r="Q67" i="6"/>
  <c r="K67" i="6"/>
  <c r="I67" i="6"/>
  <c r="G67" i="6"/>
  <c r="E67" i="6"/>
  <c r="BC66" i="6"/>
  <c r="BC64" i="6"/>
  <c r="AN64" i="6"/>
  <c r="AM64" i="6"/>
  <c r="AL64" i="6"/>
  <c r="AK64" i="6"/>
  <c r="AJ64" i="6"/>
  <c r="AI64" i="6"/>
  <c r="AH64" i="6"/>
  <c r="AG64" i="6"/>
  <c r="AF64" i="6"/>
  <c r="AE64" i="6"/>
  <c r="AD64" i="6"/>
  <c r="AC64" i="6"/>
  <c r="AB64" i="6"/>
  <c r="AA64" i="6"/>
  <c r="Z64" i="6"/>
  <c r="Y64" i="6"/>
  <c r="X64" i="6"/>
  <c r="W64" i="6"/>
  <c r="V64" i="6"/>
  <c r="U64" i="6"/>
  <c r="T64" i="6"/>
  <c r="S64" i="6"/>
  <c r="R64" i="6"/>
  <c r="Q64" i="6"/>
  <c r="P64" i="6"/>
  <c r="O64" i="6"/>
  <c r="N64" i="6"/>
  <c r="M64" i="6"/>
  <c r="L64" i="6"/>
  <c r="K64" i="6"/>
  <c r="J64" i="6"/>
  <c r="I64" i="6"/>
  <c r="H64" i="6"/>
  <c r="G64" i="6"/>
  <c r="F64" i="6"/>
  <c r="AU63" i="6"/>
  <c r="AM62" i="6"/>
  <c r="AK62" i="6"/>
  <c r="AI62" i="6"/>
  <c r="AG62" i="6"/>
  <c r="AE62" i="6"/>
  <c r="AC62" i="6"/>
  <c r="AA62" i="6"/>
  <c r="Y62" i="6"/>
  <c r="T62" i="6"/>
  <c r="R62" i="6"/>
  <c r="P62" i="6"/>
  <c r="N62" i="6"/>
  <c r="L62" i="6"/>
  <c r="J62" i="6"/>
  <c r="H62" i="6"/>
  <c r="F62" i="6"/>
  <c r="BD57" i="6"/>
  <c r="BC57" i="6"/>
  <c r="AK56" i="6" s="1"/>
  <c r="BD56" i="6"/>
  <c r="BC56" i="6"/>
  <c r="U56" i="6"/>
  <c r="S56" i="6"/>
  <c r="Q56" i="6"/>
  <c r="O56" i="6"/>
  <c r="M56" i="6"/>
  <c r="K56" i="6"/>
  <c r="G56" i="6"/>
  <c r="BD54" i="6"/>
  <c r="BC54" i="6"/>
  <c r="U54" i="6"/>
  <c r="Q54" i="6"/>
  <c r="O54" i="6"/>
  <c r="M54" i="6"/>
  <c r="K54" i="6"/>
  <c r="BD53" i="6"/>
  <c r="BC53" i="6"/>
  <c r="AY53" i="6"/>
  <c r="U53" i="6"/>
  <c r="BD51" i="6"/>
  <c r="BC51" i="6"/>
  <c r="AY51" i="6"/>
  <c r="U51" i="6"/>
  <c r="S51" i="6"/>
  <c r="Q51" i="6"/>
  <c r="O51" i="6"/>
  <c r="K51" i="6"/>
  <c r="G51" i="6"/>
  <c r="BD50" i="6"/>
  <c r="BC50" i="6"/>
  <c r="AM50" i="6"/>
  <c r="AM49" i="6" s="1"/>
  <c r="S50" i="6"/>
  <c r="Q50" i="6"/>
  <c r="O50" i="6"/>
  <c r="M50" i="6"/>
  <c r="K50" i="6"/>
  <c r="G50" i="6"/>
  <c r="BD49" i="6"/>
  <c r="BC49" i="6"/>
  <c r="Q49" i="6"/>
  <c r="O49" i="6"/>
  <c r="M49" i="6"/>
  <c r="K49" i="6"/>
  <c r="G49" i="6"/>
  <c r="AY48" i="6"/>
  <c r="R48" i="6"/>
  <c r="H48" i="6"/>
  <c r="BE54" i="6"/>
  <c r="BB51" i="6"/>
  <c r="F41" i="6"/>
  <c r="BE34" i="6"/>
  <c r="BD34" i="6"/>
  <c r="BC34" i="6"/>
  <c r="BB34" i="6"/>
  <c r="BE33" i="6"/>
  <c r="BD33" i="6"/>
  <c r="BC33" i="6"/>
  <c r="BB33" i="6"/>
  <c r="BE29" i="6"/>
  <c r="BD29" i="6"/>
  <c r="BC29" i="6"/>
  <c r="BB29" i="6"/>
  <c r="R29" i="6"/>
  <c r="AH23" i="6"/>
  <c r="AG23" i="6"/>
  <c r="AD23" i="6"/>
  <c r="AC23" i="6"/>
  <c r="AB23" i="6"/>
  <c r="AA23" i="6"/>
  <c r="Z23" i="6"/>
  <c r="Y23" i="6"/>
  <c r="X23" i="6"/>
  <c r="W23" i="6"/>
  <c r="V23" i="6"/>
  <c r="U23" i="6"/>
  <c r="T23" i="6"/>
  <c r="R23" i="6"/>
  <c r="Q23" i="6"/>
  <c r="P23" i="6"/>
  <c r="M23" i="6"/>
  <c r="L23" i="6"/>
  <c r="AG21" i="6"/>
  <c r="AC21" i="6"/>
  <c r="AA21" i="6"/>
  <c r="Y21" i="6"/>
  <c r="T21" i="6"/>
  <c r="R21" i="6"/>
  <c r="P21" i="6"/>
  <c r="L21" i="6"/>
  <c r="BE16" i="6"/>
  <c r="BD16" i="6"/>
  <c r="BC16" i="6"/>
  <c r="BB16" i="6"/>
  <c r="AY16" i="6"/>
  <c r="BE15" i="6"/>
  <c r="BD15" i="6"/>
  <c r="BC15" i="6"/>
  <c r="BB15" i="6"/>
  <c r="BE14" i="6"/>
  <c r="BD14" i="6"/>
  <c r="BC14" i="6"/>
  <c r="BB14" i="6"/>
  <c r="AY14" i="6"/>
  <c r="BE13" i="6"/>
  <c r="BD13" i="6"/>
  <c r="BC13" i="6"/>
  <c r="BB13" i="6"/>
  <c r="AY13" i="6"/>
  <c r="BE12" i="6"/>
  <c r="BD12" i="6"/>
  <c r="BC12" i="6"/>
  <c r="BB12" i="6"/>
  <c r="BE11" i="6"/>
  <c r="BD11" i="6"/>
  <c r="BC11" i="6"/>
  <c r="BB11" i="6"/>
  <c r="AY11" i="6"/>
  <c r="AY10" i="6"/>
  <c r="B58" i="5"/>
  <c r="B56" i="5"/>
  <c r="B54" i="5"/>
  <c r="B52" i="5"/>
  <c r="B50" i="5"/>
  <c r="B48" i="5"/>
  <c r="B46" i="5"/>
  <c r="B44" i="5"/>
  <c r="AE43" i="5"/>
  <c r="AC43" i="5"/>
  <c r="AA43" i="5"/>
  <c r="Y43" i="5"/>
  <c r="W43" i="5"/>
  <c r="U43" i="5"/>
  <c r="S43" i="5"/>
  <c r="Q43" i="5"/>
  <c r="O43" i="5"/>
  <c r="M43" i="5"/>
  <c r="K43" i="5"/>
  <c r="I43" i="5"/>
  <c r="G43" i="5"/>
  <c r="E43" i="5"/>
  <c r="C43" i="5"/>
  <c r="AE42" i="5"/>
  <c r="AC42" i="5"/>
  <c r="AA42" i="5"/>
  <c r="Y42" i="5"/>
  <c r="W42" i="5"/>
  <c r="U42" i="5"/>
  <c r="S42" i="5"/>
  <c r="Q42" i="5"/>
  <c r="O42" i="5"/>
  <c r="M42" i="5"/>
  <c r="K42" i="5"/>
  <c r="I42" i="5"/>
  <c r="G42" i="5"/>
  <c r="E42" i="5"/>
  <c r="C42" i="5"/>
  <c r="AE41" i="5"/>
  <c r="AC41" i="5"/>
  <c r="AA41" i="5"/>
  <c r="Y41" i="5"/>
  <c r="W41" i="5"/>
  <c r="U41" i="5"/>
  <c r="S41" i="5"/>
  <c r="Q41" i="5"/>
  <c r="O41" i="5"/>
  <c r="M41" i="5"/>
  <c r="K41" i="5"/>
  <c r="I41" i="5"/>
  <c r="G41" i="5"/>
  <c r="E41" i="5"/>
  <c r="C41" i="5"/>
  <c r="AK3" i="5"/>
  <c r="AJ3" i="5"/>
  <c r="AI3" i="5"/>
  <c r="AH3" i="5"/>
  <c r="AG3" i="5"/>
  <c r="AF3" i="5"/>
  <c r="AE3" i="5"/>
  <c r="AD3" i="5"/>
  <c r="P2" i="5"/>
  <c r="AE54" i="4"/>
  <c r="AC54" i="4"/>
  <c r="Y54" i="4"/>
  <c r="AE52" i="4"/>
  <c r="AC52" i="4"/>
  <c r="Y52" i="4"/>
  <c r="B50" i="4"/>
  <c r="B48" i="4"/>
  <c r="B46" i="4"/>
  <c r="B44" i="4"/>
  <c r="B42" i="4"/>
  <c r="B40" i="4"/>
  <c r="B38" i="4"/>
  <c r="AK35" i="4"/>
  <c r="AI35" i="4"/>
  <c r="AI54" i="4" s="1"/>
  <c r="AG35" i="4"/>
  <c r="AE35" i="4"/>
  <c r="AC35" i="4"/>
  <c r="AA35" i="4"/>
  <c r="AA52" i="4" s="1"/>
  <c r="Y35" i="4"/>
  <c r="W35" i="4"/>
  <c r="W54" i="4" s="1"/>
  <c r="Q35" i="4"/>
  <c r="O35" i="4"/>
  <c r="M35" i="4"/>
  <c r="K35" i="4"/>
  <c r="I35" i="4"/>
  <c r="G35" i="4"/>
  <c r="E35" i="4"/>
  <c r="AV34" i="4"/>
  <c r="AV32" i="4"/>
  <c r="AJ32" i="4"/>
  <c r="AI32" i="4"/>
  <c r="AH32" i="4"/>
  <c r="AG32" i="4"/>
  <c r="AF32" i="4"/>
  <c r="AE32" i="4"/>
  <c r="AD32" i="4"/>
  <c r="AC32" i="4"/>
  <c r="AB32" i="4"/>
  <c r="AA32" i="4"/>
  <c r="Z32" i="4"/>
  <c r="Y32" i="4"/>
  <c r="X32" i="4"/>
  <c r="W32" i="4"/>
  <c r="V32" i="4"/>
  <c r="U32" i="4"/>
  <c r="T32" i="4"/>
  <c r="S32" i="4"/>
  <c r="R32" i="4"/>
  <c r="Q32" i="4"/>
  <c r="P32" i="4"/>
  <c r="N32" i="4"/>
  <c r="M32" i="4"/>
  <c r="L32" i="4"/>
  <c r="K32" i="4"/>
  <c r="J32" i="4"/>
  <c r="I32" i="4"/>
  <c r="H32" i="4"/>
  <c r="G32" i="4"/>
  <c r="F32" i="4"/>
  <c r="E32" i="4"/>
  <c r="D32" i="4"/>
  <c r="AN31" i="4"/>
  <c r="AP24" i="4"/>
  <c r="AX23" i="4"/>
  <c r="X21" i="4" s="1"/>
  <c r="AW23" i="4"/>
  <c r="AU23" i="4"/>
  <c r="AQ23" i="4"/>
  <c r="AV23" i="4" s="1"/>
  <c r="AJ23" i="4"/>
  <c r="AJ21" i="4" s="1"/>
  <c r="AJ19" i="4" s="1"/>
  <c r="AJ17" i="4" s="1"/>
  <c r="AJ15" i="4" s="1"/>
  <c r="AH23" i="4"/>
  <c r="AH21" i="4" s="1"/>
  <c r="AB23" i="4"/>
  <c r="Z23" i="4"/>
  <c r="X23" i="4"/>
  <c r="V23" i="4"/>
  <c r="V21" i="4" s="1"/>
  <c r="AP22" i="4"/>
  <c r="AW21" i="4"/>
  <c r="AQ21" i="4"/>
  <c r="AP20" i="4"/>
  <c r="AX19" i="4"/>
  <c r="AW19" i="4"/>
  <c r="AV19" i="4"/>
  <c r="AU19" i="4"/>
  <c r="AF19" i="4"/>
  <c r="AD19" i="4"/>
  <c r="F19" i="4"/>
  <c r="D19" i="4"/>
  <c r="AP18" i="4"/>
  <c r="AX17" i="4"/>
  <c r="AW17" i="4"/>
  <c r="AV17" i="4"/>
  <c r="AD15" i="4" s="1"/>
  <c r="AQ17" i="4"/>
  <c r="AF17" i="4"/>
  <c r="AD17" i="4"/>
  <c r="AP16" i="4"/>
  <c r="AR15" i="4"/>
  <c r="AQ15" i="4"/>
  <c r="AP14" i="4"/>
  <c r="AX13" i="4"/>
  <c r="AW13" i="4"/>
  <c r="AV13" i="4"/>
  <c r="AU13" i="4"/>
  <c r="AR13" i="4"/>
  <c r="AP12" i="4"/>
  <c r="O12" i="4"/>
  <c r="AX11" i="4"/>
  <c r="AW11" i="4"/>
  <c r="AV11" i="4"/>
  <c r="AU11" i="4"/>
  <c r="N11" i="4"/>
  <c r="N13" i="4" s="1"/>
  <c r="AP10" i="4"/>
  <c r="AR9" i="4"/>
  <c r="AR23" i="4" s="1"/>
  <c r="U21" i="4" s="1"/>
  <c r="P9" i="4"/>
  <c r="N9" i="4"/>
  <c r="L9" i="4"/>
  <c r="J9" i="4"/>
  <c r="H9" i="4"/>
  <c r="B66" i="3"/>
  <c r="B64" i="3"/>
  <c r="B62" i="3"/>
  <c r="B60" i="3"/>
  <c r="B58" i="3"/>
  <c r="B56" i="3"/>
  <c r="B54" i="3"/>
  <c r="B52" i="3"/>
  <c r="B50" i="3"/>
  <c r="B48" i="3"/>
  <c r="T47" i="3"/>
  <c r="S47" i="3"/>
  <c r="R47" i="3"/>
  <c r="Q47" i="3"/>
  <c r="P47" i="3"/>
  <c r="O47" i="3"/>
  <c r="N47" i="3"/>
  <c r="I47" i="3"/>
  <c r="H47" i="3"/>
  <c r="G47" i="3"/>
  <c r="F47" i="3"/>
  <c r="E47" i="3"/>
  <c r="D47" i="3"/>
  <c r="C47" i="3"/>
  <c r="T46" i="3"/>
  <c r="S46" i="3"/>
  <c r="R46" i="3"/>
  <c r="Q46" i="3"/>
  <c r="P46" i="3"/>
  <c r="O46" i="3"/>
  <c r="N46" i="3"/>
  <c r="I46" i="3"/>
  <c r="H46" i="3"/>
  <c r="G46" i="3"/>
  <c r="F46" i="3"/>
  <c r="E46" i="3"/>
  <c r="D46" i="3"/>
  <c r="C46" i="3"/>
  <c r="T45" i="3"/>
  <c r="S45" i="3"/>
  <c r="R45" i="3"/>
  <c r="Q45" i="3"/>
  <c r="P45" i="3"/>
  <c r="O45" i="3"/>
  <c r="N45" i="3"/>
  <c r="I45" i="3"/>
  <c r="H45" i="3"/>
  <c r="G45" i="3"/>
  <c r="F45" i="3"/>
  <c r="E45" i="3"/>
  <c r="D45" i="3"/>
  <c r="C45" i="3"/>
  <c r="P2" i="3"/>
  <c r="AG58" i="2"/>
  <c r="AA58" i="2"/>
  <c r="Y58" i="2"/>
  <c r="Y56" i="2"/>
  <c r="W56" i="2"/>
  <c r="Q56" i="2"/>
  <c r="O56" i="2"/>
  <c r="M56" i="2"/>
  <c r="K56" i="2"/>
  <c r="G56" i="2"/>
  <c r="E56" i="2"/>
  <c r="B56" i="2"/>
  <c r="B54" i="2"/>
  <c r="B52" i="2"/>
  <c r="B50" i="2"/>
  <c r="B48" i="2"/>
  <c r="B46" i="2"/>
  <c r="B44" i="2"/>
  <c r="B42" i="2"/>
  <c r="B40" i="2"/>
  <c r="AI39" i="2"/>
  <c r="AI56" i="2" s="1"/>
  <c r="AG39" i="2"/>
  <c r="AG56" i="2" s="1"/>
  <c r="AE39" i="2"/>
  <c r="AE58" i="2" s="1"/>
  <c r="AC39" i="2"/>
  <c r="AA39" i="2"/>
  <c r="AA56" i="2" s="1"/>
  <c r="Y39" i="2"/>
  <c r="W39" i="2"/>
  <c r="Q39" i="2"/>
  <c r="O39" i="2"/>
  <c r="M39" i="2"/>
  <c r="K39" i="2"/>
  <c r="I39" i="2"/>
  <c r="G39" i="2"/>
  <c r="E39" i="2"/>
  <c r="AH36" i="2"/>
  <c r="AG36" i="2"/>
  <c r="AF36" i="2"/>
  <c r="AE36" i="2"/>
  <c r="AD36" i="2"/>
  <c r="AC36" i="2"/>
  <c r="AB36" i="2"/>
  <c r="AA36" i="2"/>
  <c r="Z36" i="2"/>
  <c r="Y36" i="2"/>
  <c r="X36" i="2"/>
  <c r="W36" i="2"/>
  <c r="V36" i="2"/>
  <c r="U36" i="2"/>
  <c r="T36" i="2"/>
  <c r="S36" i="2"/>
  <c r="R36" i="2"/>
  <c r="Q36" i="2"/>
  <c r="P36" i="2"/>
  <c r="O36" i="2"/>
  <c r="N36" i="2"/>
  <c r="M36" i="2"/>
  <c r="L36" i="2"/>
  <c r="K36" i="2"/>
  <c r="J36" i="2"/>
  <c r="I36" i="2"/>
  <c r="H36" i="2"/>
  <c r="G36" i="2"/>
  <c r="F36" i="2"/>
  <c r="E36" i="2"/>
  <c r="D36" i="2"/>
  <c r="AT34" i="2"/>
  <c r="AT32" i="2"/>
  <c r="AH28" i="2"/>
  <c r="AF28" i="2"/>
  <c r="AD28" i="2"/>
  <c r="AD26" i="2" s="1"/>
  <c r="AD24" i="2" s="1"/>
  <c r="Z28" i="2"/>
  <c r="Z26" i="2" s="1"/>
  <c r="Z24" i="2" s="1"/>
  <c r="Z22" i="2" s="1"/>
  <c r="Z20" i="2" s="1"/>
  <c r="Z18" i="2" s="1"/>
  <c r="Z16" i="2" s="1"/>
  <c r="Z14" i="2" s="1"/>
  <c r="Z12" i="2" s="1"/>
  <c r="Z10" i="2" s="1"/>
  <c r="Z34" i="2" s="1"/>
  <c r="X28" i="2"/>
  <c r="V28" i="2"/>
  <c r="V26" i="2" s="1"/>
  <c r="AV27" i="2"/>
  <c r="AU27" i="2"/>
  <c r="AT27" i="2"/>
  <c r="AS27" i="2"/>
  <c r="AP27" i="2"/>
  <c r="U26" i="2" s="1"/>
  <c r="AH26" i="2"/>
  <c r="AF26" i="2"/>
  <c r="AF24" i="2" s="1"/>
  <c r="AF22" i="2" s="1"/>
  <c r="AF20" i="2" s="1"/>
  <c r="AF18" i="2" s="1"/>
  <c r="AF16" i="2" s="1"/>
  <c r="AF14" i="2" s="1"/>
  <c r="AF12" i="2" s="1"/>
  <c r="AF10" i="2" s="1"/>
  <c r="AF34" i="2" s="1"/>
  <c r="X26" i="2"/>
  <c r="X24" i="2" s="1"/>
  <c r="X22" i="2" s="1"/>
  <c r="X20" i="2" s="1"/>
  <c r="X18" i="2" s="1"/>
  <c r="X16" i="2" s="1"/>
  <c r="X14" i="2" s="1"/>
  <c r="X12" i="2" s="1"/>
  <c r="X10" i="2" s="1"/>
  <c r="X34" i="2" s="1"/>
  <c r="AV25" i="2"/>
  <c r="AU25" i="2"/>
  <c r="AT25" i="2"/>
  <c r="AS25" i="2"/>
  <c r="AP25" i="2"/>
  <c r="AH24" i="2"/>
  <c r="AH22" i="2" s="1"/>
  <c r="AH20" i="2" s="1"/>
  <c r="AV23" i="2"/>
  <c r="AU23" i="2"/>
  <c r="AT23" i="2"/>
  <c r="AS23" i="2"/>
  <c r="AP23" i="2"/>
  <c r="AD22" i="2"/>
  <c r="AD20" i="2" s="1"/>
  <c r="AB22" i="2"/>
  <c r="AB24" i="2" s="1"/>
  <c r="AB26" i="2" s="1"/>
  <c r="AB28" i="2" s="1"/>
  <c r="AV21" i="2"/>
  <c r="AU21" i="2"/>
  <c r="AT21" i="2"/>
  <c r="AO21" i="2"/>
  <c r="AS21" i="2" s="1"/>
  <c r="AB20" i="2"/>
  <c r="AB18" i="2" s="1"/>
  <c r="AB16" i="2" s="1"/>
  <c r="AB14" i="2" s="1"/>
  <c r="AB12" i="2" s="1"/>
  <c r="AB10" i="2" s="1"/>
  <c r="AV19" i="2"/>
  <c r="AU19" i="2"/>
  <c r="AT19" i="2"/>
  <c r="AO19" i="2"/>
  <c r="AS19" i="2" s="1"/>
  <c r="AH18" i="2"/>
  <c r="AH16" i="2" s="1"/>
  <c r="AH14" i="2" s="1"/>
  <c r="AH12" i="2" s="1"/>
  <c r="AH10" i="2" s="1"/>
  <c r="AH34" i="2" s="1"/>
  <c r="AV17" i="2"/>
  <c r="AU17" i="2"/>
  <c r="AT17" i="2"/>
  <c r="AS17" i="2"/>
  <c r="Q16" i="2"/>
  <c r="O16" i="2"/>
  <c r="M16" i="2"/>
  <c r="I16" i="2"/>
  <c r="G16" i="2"/>
  <c r="E16" i="2"/>
  <c r="AV15" i="2"/>
  <c r="AU15" i="2"/>
  <c r="AT15" i="2"/>
  <c r="AS15" i="2"/>
  <c r="I14" i="2"/>
  <c r="F14" i="2"/>
  <c r="F16" i="2" s="1"/>
  <c r="F18" i="2" s="1"/>
  <c r="E14" i="2"/>
  <c r="AV13" i="2"/>
  <c r="AU13" i="2"/>
  <c r="AT13" i="2"/>
  <c r="AS13" i="2"/>
  <c r="AP13" i="2"/>
  <c r="N12" i="2"/>
  <c r="N14" i="2" s="1"/>
  <c r="F12" i="2"/>
  <c r="D12" i="2"/>
  <c r="D14" i="2" s="1"/>
  <c r="AV11" i="2"/>
  <c r="P12" i="2" s="1"/>
  <c r="AU11" i="2"/>
  <c r="AT11" i="2"/>
  <c r="AS11" i="2"/>
  <c r="AP11" i="2"/>
  <c r="R12" i="2" s="1"/>
  <c r="R14" i="2" s="1"/>
  <c r="P10" i="2"/>
  <c r="N10" i="2"/>
  <c r="L10" i="2"/>
  <c r="J10" i="2"/>
  <c r="J12" i="2" s="1"/>
  <c r="H10" i="2"/>
  <c r="D10" i="2"/>
  <c r="AP9" i="2"/>
  <c r="T30" i="1"/>
  <c r="S30" i="1"/>
  <c r="R30" i="1"/>
  <c r="Q30" i="1"/>
  <c r="O30" i="1"/>
  <c r="N30" i="1"/>
  <c r="M30" i="1"/>
  <c r="L30" i="1"/>
  <c r="R29" i="1"/>
  <c r="Q29" i="1"/>
  <c r="O29" i="1"/>
  <c r="N29" i="1"/>
  <c r="T28" i="1"/>
  <c r="E24" i="25" s="1"/>
  <c r="S28" i="1"/>
  <c r="D24" i="25" s="1"/>
  <c r="R28" i="1"/>
  <c r="C24" i="25" s="1"/>
  <c r="Q28" i="1"/>
  <c r="O28" i="1"/>
  <c r="N28" i="1"/>
  <c r="M28" i="1"/>
  <c r="L28" i="1"/>
  <c r="T27" i="1"/>
  <c r="E23" i="25" s="1"/>
  <c r="S27" i="1"/>
  <c r="D23" i="25" s="1"/>
  <c r="R27" i="1"/>
  <c r="C23" i="25" s="1"/>
  <c r="Q27" i="1"/>
  <c r="O27" i="1"/>
  <c r="N27" i="1"/>
  <c r="L27" i="1"/>
  <c r="M27" i="1"/>
  <c r="T26" i="1"/>
  <c r="E22" i="25" s="1"/>
  <c r="S26" i="1"/>
  <c r="D22" i="25" s="1"/>
  <c r="R26" i="1"/>
  <c r="C22" i="25" s="1"/>
  <c r="Q26" i="1"/>
  <c r="O26" i="1"/>
  <c r="N26" i="1"/>
  <c r="M26" i="1"/>
  <c r="L26" i="1"/>
  <c r="T25" i="1"/>
  <c r="E21" i="25" s="1"/>
  <c r="S25" i="1"/>
  <c r="D21" i="25" s="1"/>
  <c r="R25" i="1"/>
  <c r="C21" i="25" s="1"/>
  <c r="Q25" i="1"/>
  <c r="O25" i="1"/>
  <c r="N25" i="1"/>
  <c r="M25" i="1"/>
  <c r="L25" i="1"/>
  <c r="T24" i="1"/>
  <c r="E20" i="25" s="1"/>
  <c r="S24" i="1"/>
  <c r="D20" i="25" s="1"/>
  <c r="R24" i="1"/>
  <c r="C20" i="25" s="1"/>
  <c r="Q24" i="1"/>
  <c r="O24" i="1"/>
  <c r="N24" i="1"/>
  <c r="D19" i="24" s="1"/>
  <c r="M24" i="1"/>
  <c r="L24" i="1"/>
  <c r="T23" i="1"/>
  <c r="E19" i="25" s="1"/>
  <c r="S23" i="1"/>
  <c r="D19" i="25" s="1"/>
  <c r="R23" i="1"/>
  <c r="C19" i="25" s="1"/>
  <c r="Q23" i="1"/>
  <c r="O23" i="1"/>
  <c r="N23" i="1"/>
  <c r="D18" i="24" s="1"/>
  <c r="M23" i="1"/>
  <c r="L23" i="1"/>
  <c r="T22" i="1"/>
  <c r="E18" i="25" s="1"/>
  <c r="S22" i="1"/>
  <c r="D18" i="25" s="1"/>
  <c r="R22" i="1"/>
  <c r="C18" i="25" s="1"/>
  <c r="Q22" i="1"/>
  <c r="O22" i="1"/>
  <c r="N22" i="1"/>
  <c r="M22" i="1"/>
  <c r="L22" i="1"/>
  <c r="T21" i="1"/>
  <c r="E17" i="25" s="1"/>
  <c r="S21" i="1"/>
  <c r="D17" i="25" s="1"/>
  <c r="R21" i="1"/>
  <c r="C17" i="25" s="1"/>
  <c r="Q21" i="1"/>
  <c r="O21" i="1"/>
  <c r="N21" i="1"/>
  <c r="J16" i="24" s="1"/>
  <c r="L21" i="1"/>
  <c r="T20" i="1"/>
  <c r="E16" i="25" s="1"/>
  <c r="S20" i="1"/>
  <c r="D16" i="25" s="1"/>
  <c r="R20" i="1"/>
  <c r="C16" i="25" s="1"/>
  <c r="Q20" i="1"/>
  <c r="O20" i="1"/>
  <c r="N20" i="1"/>
  <c r="J15" i="24" s="1"/>
  <c r="L20" i="1"/>
  <c r="T19" i="1"/>
  <c r="E15" i="25" s="1"/>
  <c r="S19" i="1"/>
  <c r="D15" i="25" s="1"/>
  <c r="R19" i="1"/>
  <c r="C15" i="25" s="1"/>
  <c r="Q19" i="1"/>
  <c r="O19" i="1"/>
  <c r="N19" i="1"/>
  <c r="J14" i="24" s="1"/>
  <c r="L19" i="1"/>
  <c r="T18" i="1"/>
  <c r="E14" i="25" s="1"/>
  <c r="S18" i="1"/>
  <c r="D14" i="25" s="1"/>
  <c r="R18" i="1"/>
  <c r="C14" i="25" s="1"/>
  <c r="Q18" i="1"/>
  <c r="O18" i="1"/>
  <c r="N18" i="1"/>
  <c r="L18" i="1"/>
  <c r="T17" i="1"/>
  <c r="E13" i="25" s="1"/>
  <c r="S17" i="1"/>
  <c r="D13" i="25" s="1"/>
  <c r="R17" i="1"/>
  <c r="C13" i="25" s="1"/>
  <c r="Q17" i="1"/>
  <c r="O17" i="1"/>
  <c r="N17" i="1"/>
  <c r="J13" i="24" s="1"/>
  <c r="L17" i="1"/>
  <c r="T16" i="1"/>
  <c r="E12" i="25" s="1"/>
  <c r="S16" i="1"/>
  <c r="D12" i="25" s="1"/>
  <c r="R16" i="1"/>
  <c r="C12" i="25" s="1"/>
  <c r="Q16" i="1"/>
  <c r="O16" i="1"/>
  <c r="N16" i="1"/>
  <c r="L16" i="1"/>
  <c r="T15" i="1"/>
  <c r="E11" i="25" s="1"/>
  <c r="S15" i="1"/>
  <c r="D11" i="25" s="1"/>
  <c r="R15" i="1"/>
  <c r="C11" i="25" s="1"/>
  <c r="Q15" i="1"/>
  <c r="O15" i="1"/>
  <c r="N15" i="1"/>
  <c r="D25" i="24" s="1"/>
  <c r="L15" i="1"/>
  <c r="T14" i="1"/>
  <c r="E10" i="25" s="1"/>
  <c r="S14" i="1"/>
  <c r="D10" i="25" s="1"/>
  <c r="R14" i="1"/>
  <c r="C10" i="25" s="1"/>
  <c r="Q14" i="1"/>
  <c r="O14" i="1"/>
  <c r="N14" i="1"/>
  <c r="D23" i="24" s="1"/>
  <c r="L14" i="1"/>
  <c r="T12" i="1"/>
  <c r="E9" i="25" s="1"/>
  <c r="S12" i="1"/>
  <c r="D9" i="25" s="1"/>
  <c r="R12" i="1"/>
  <c r="C9" i="25" s="1"/>
  <c r="Q12" i="1"/>
  <c r="O12" i="1"/>
  <c r="N12" i="1"/>
  <c r="L12" i="1"/>
  <c r="T7" i="1"/>
  <c r="E8" i="25" s="1"/>
  <c r="S7" i="1"/>
  <c r="D8" i="25" s="1"/>
  <c r="R7" i="1"/>
  <c r="C8" i="25" s="1"/>
  <c r="Q7" i="1"/>
  <c r="O7" i="1"/>
  <c r="N7" i="1"/>
  <c r="L7" i="1"/>
  <c r="T6" i="1"/>
  <c r="E7" i="25" s="1"/>
  <c r="S6" i="1"/>
  <c r="D7" i="25" s="1"/>
  <c r="R6" i="1"/>
  <c r="C7" i="25" s="1"/>
  <c r="Q6" i="1"/>
  <c r="O6" i="1"/>
  <c r="N6" i="1"/>
  <c r="L6" i="1"/>
  <c r="T5" i="1"/>
  <c r="E6" i="25" s="1"/>
  <c r="S5" i="1"/>
  <c r="D6" i="25" s="1"/>
  <c r="R5" i="1"/>
  <c r="C6" i="25" s="1"/>
  <c r="Q5" i="1"/>
  <c r="O5" i="1"/>
  <c r="N5" i="1"/>
  <c r="L5" i="1"/>
  <c r="T4" i="1"/>
  <c r="E5" i="25" s="1"/>
  <c r="S4" i="1"/>
  <c r="D5" i="25" s="1"/>
  <c r="R4" i="1"/>
  <c r="C5" i="25" s="1"/>
  <c r="Q4" i="1"/>
  <c r="O4" i="1"/>
  <c r="N4" i="1"/>
  <c r="L4" i="1"/>
  <c r="T3" i="1"/>
  <c r="E4" i="25" s="1"/>
  <c r="S3" i="1"/>
  <c r="D4" i="25" s="1"/>
  <c r="R3" i="1"/>
  <c r="C4" i="25" s="1"/>
  <c r="Q3" i="1"/>
  <c r="O3" i="1"/>
  <c r="N3" i="1"/>
  <c r="L3" i="1"/>
  <c r="T2" i="1"/>
  <c r="E3" i="25" s="1"/>
  <c r="S2" i="1"/>
  <c r="D3" i="25" s="1"/>
  <c r="R2" i="1"/>
  <c r="C3" i="25" s="1"/>
  <c r="Q2" i="1"/>
  <c r="O2" i="1"/>
  <c r="N2" i="1"/>
  <c r="M2" i="1"/>
  <c r="L2" i="1"/>
  <c r="C18" i="15"/>
  <c r="C3" i="14"/>
  <c r="B16" i="14"/>
  <c r="E4" i="14"/>
  <c r="A21" i="15"/>
  <c r="C2" i="18"/>
  <c r="D2" i="14"/>
  <c r="C18" i="14"/>
  <c r="D21" i="14"/>
  <c r="B14" i="15"/>
  <c r="E16" i="15"/>
  <c r="D3" i="14"/>
  <c r="D37" i="12"/>
  <c r="D4" i="15"/>
  <c r="D7" i="14"/>
  <c r="F37" i="12"/>
  <c r="B21" i="14"/>
  <c r="C10" i="15"/>
  <c r="F2" i="14"/>
  <c r="E18" i="14"/>
  <c r="F10" i="15"/>
  <c r="F3" i="14"/>
  <c r="B2" i="15"/>
  <c r="B18" i="15"/>
  <c r="E5" i="14"/>
  <c r="C13" i="14"/>
  <c r="D15" i="14"/>
  <c r="A13" i="15"/>
  <c r="C7" i="14"/>
  <c r="F7" i="14"/>
  <c r="B37" i="12"/>
  <c r="C5" i="14"/>
  <c r="E21" i="15"/>
  <c r="F14" i="15"/>
  <c r="E16" i="14"/>
  <c r="A10" i="14"/>
  <c r="B6" i="13"/>
  <c r="A15" i="14"/>
  <c r="A6" i="12"/>
  <c r="C5" i="15"/>
  <c r="A2" i="17"/>
  <c r="C4" i="14"/>
  <c r="C16" i="15"/>
  <c r="A16" i="14"/>
  <c r="E21" i="14"/>
  <c r="E2" i="14"/>
  <c r="A10" i="18"/>
  <c r="B2" i="14"/>
  <c r="C21" i="14"/>
  <c r="C10" i="17"/>
  <c r="A6" i="13"/>
  <c r="B5" i="14"/>
  <c r="A3" i="18"/>
  <c r="A7" i="17"/>
  <c r="E7" i="15"/>
  <c r="D5" i="14"/>
  <c r="B7" i="18"/>
  <c r="D14" i="14"/>
  <c r="D7" i="18"/>
  <c r="A14" i="15"/>
  <c r="B8" i="13"/>
  <c r="C16" i="14"/>
  <c r="A21" i="14"/>
  <c r="A7" i="12"/>
  <c r="A2" i="14"/>
  <c r="C7" i="12"/>
  <c r="D10" i="18"/>
  <c r="D2" i="18"/>
  <c r="C7" i="18"/>
  <c r="B3" i="14"/>
  <c r="D10" i="15"/>
  <c r="E4" i="15"/>
  <c r="D2" i="15"/>
  <c r="B2" i="18"/>
  <c r="C14" i="14"/>
  <c r="D16" i="15"/>
  <c r="A8" i="12"/>
  <c r="A3" i="14"/>
  <c r="B10" i="15"/>
  <c r="B21" i="15"/>
  <c r="C2" i="14"/>
  <c r="C4" i="15"/>
  <c r="A4" i="18"/>
  <c r="E18" i="15"/>
  <c r="D13" i="14"/>
  <c r="D10" i="14"/>
  <c r="A3" i="17"/>
  <c r="B7" i="12"/>
  <c r="B14" i="14"/>
  <c r="D3" i="15"/>
  <c r="B3" i="17"/>
  <c r="F15" i="14"/>
  <c r="A10" i="15"/>
  <c r="F21" i="14"/>
  <c r="B15" i="15"/>
  <c r="A2" i="18"/>
  <c r="E37" i="12"/>
  <c r="B5" i="15"/>
  <c r="B16" i="15"/>
  <c r="C15" i="14"/>
  <c r="E3" i="14"/>
  <c r="C15" i="15"/>
  <c r="B10" i="17"/>
  <c r="F4" i="15"/>
  <c r="A16" i="15"/>
  <c r="A13" i="14"/>
  <c r="E7" i="14"/>
  <c r="B5" i="17"/>
  <c r="A8" i="13"/>
  <c r="D14" i="15"/>
  <c r="B4" i="18"/>
  <c r="F21" i="15"/>
  <c r="B3" i="15"/>
  <c r="E10" i="14"/>
  <c r="F18" i="14"/>
  <c r="E10" i="15"/>
  <c r="C5" i="17"/>
  <c r="C4" i="18"/>
  <c r="C14" i="15"/>
  <c r="E5" i="15"/>
  <c r="A4" i="15"/>
  <c r="F13" i="15"/>
  <c r="F16" i="15"/>
  <c r="F13" i="14"/>
  <c r="C10" i="18"/>
  <c r="B13" i="14"/>
  <c r="B10" i="18"/>
  <c r="B15" i="14"/>
  <c r="F10" i="14"/>
  <c r="C21" i="15"/>
  <c r="B4" i="14"/>
  <c r="C13" i="15"/>
  <c r="A15" i="15"/>
  <c r="A7" i="15"/>
  <c r="D15" i="15"/>
  <c r="E15" i="15"/>
  <c r="D4" i="18"/>
  <c r="A4" i="17"/>
  <c r="A18" i="15"/>
  <c r="D4" i="14"/>
  <c r="C5" i="12"/>
  <c r="B4" i="15"/>
  <c r="F14" i="14"/>
  <c r="A7" i="13"/>
  <c r="E14" i="14"/>
  <c r="D21" i="15"/>
  <c r="D18" i="14"/>
  <c r="D18" i="15"/>
  <c r="B18" i="14"/>
  <c r="E13" i="14"/>
  <c r="C3" i="15"/>
  <c r="A3" i="15"/>
  <c r="F5" i="14"/>
  <c r="F5" i="15"/>
  <c r="E15" i="14"/>
  <c r="F15" i="15"/>
  <c r="B5" i="12"/>
  <c r="A10" i="17"/>
  <c r="B7" i="15"/>
  <c r="A5" i="14"/>
  <c r="A4" i="14"/>
  <c r="F2" i="15"/>
  <c r="E13" i="15"/>
  <c r="A14" i="14"/>
  <c r="D5" i="15"/>
  <c r="C2" i="15"/>
  <c r="C7" i="15"/>
  <c r="A5" i="12"/>
  <c r="A2" i="15"/>
  <c r="B10" i="14"/>
  <c r="F4" i="14"/>
  <c r="A5" i="13"/>
  <c r="C37" i="12"/>
  <c r="F16" i="14"/>
  <c r="D7" i="15"/>
  <c r="D16" i="14"/>
  <c r="F7" i="15"/>
  <c r="D13" i="15"/>
  <c r="A7" i="18"/>
  <c r="A18" i="14"/>
  <c r="F3" i="15"/>
  <c r="A5" i="15"/>
  <c r="F18" i="15"/>
  <c r="B7" i="14"/>
  <c r="E5" i="18"/>
  <c r="A5" i="17"/>
  <c r="C3" i="17"/>
  <c r="E3" i="15"/>
  <c r="B8" i="12"/>
  <c r="A5" i="18"/>
  <c r="C10" i="14"/>
  <c r="E14" i="15"/>
  <c r="E2" i="15"/>
  <c r="C23" i="8" l="1"/>
  <c r="D22" i="24"/>
  <c r="D24" i="24"/>
  <c r="C14" i="8"/>
  <c r="C34" i="8"/>
  <c r="J12" i="24"/>
  <c r="C52" i="8"/>
  <c r="D21" i="24"/>
  <c r="C53" i="8"/>
  <c r="C54" i="8"/>
  <c r="C55" i="8"/>
  <c r="C40" i="8"/>
  <c r="C46" i="8"/>
  <c r="C41" i="8"/>
  <c r="C42" i="8"/>
  <c r="C47" i="8"/>
  <c r="C48" i="8"/>
  <c r="C49" i="8"/>
  <c r="C43" i="8"/>
  <c r="C35" i="8"/>
  <c r="C36" i="8"/>
  <c r="C37" i="8"/>
  <c r="C31" i="8"/>
  <c r="C32" i="8"/>
  <c r="C33" i="8"/>
  <c r="C15" i="8"/>
  <c r="C17" i="8"/>
  <c r="C24" i="8"/>
  <c r="C16" i="8"/>
  <c r="C25" i="8"/>
  <c r="C26" i="8"/>
  <c r="C18" i="8"/>
  <c r="C22" i="8"/>
  <c r="C27" i="8"/>
  <c r="C19" i="8"/>
  <c r="C28" i="8"/>
  <c r="C6" i="8"/>
  <c r="C8" i="8"/>
  <c r="C9" i="8"/>
  <c r="C7" i="8"/>
  <c r="C10" i="8"/>
  <c r="C60" i="8"/>
  <c r="C61" i="8"/>
  <c r="C58" i="8"/>
  <c r="D15" i="24"/>
  <c r="D12" i="24"/>
  <c r="R104" i="9"/>
  <c r="C59" i="8"/>
  <c r="D20" i="24"/>
  <c r="D14" i="24"/>
  <c r="D13" i="24"/>
  <c r="D16" i="24"/>
  <c r="A3" i="25"/>
  <c r="B3" i="25"/>
  <c r="A4" i="25"/>
  <c r="B4" i="25"/>
  <c r="A5" i="25"/>
  <c r="B5" i="25"/>
  <c r="A6" i="25"/>
  <c r="B6" i="25"/>
  <c r="A7" i="25"/>
  <c r="B7" i="25"/>
  <c r="A8" i="25"/>
  <c r="B8" i="25"/>
  <c r="A9" i="25"/>
  <c r="B9" i="25"/>
  <c r="A10" i="25"/>
  <c r="B10" i="25"/>
  <c r="A11" i="25"/>
  <c r="B11" i="25"/>
  <c r="A12" i="25"/>
  <c r="B12" i="25"/>
  <c r="A13" i="25"/>
  <c r="B13" i="25"/>
  <c r="A14" i="25"/>
  <c r="B14" i="25"/>
  <c r="A15" i="25"/>
  <c r="B15" i="25"/>
  <c r="A16" i="25"/>
  <c r="B16" i="25"/>
  <c r="A17" i="25"/>
  <c r="B17" i="25"/>
  <c r="A19" i="25"/>
  <c r="B19" i="25"/>
  <c r="A20" i="25"/>
  <c r="B20" i="25"/>
  <c r="A21" i="25"/>
  <c r="B21" i="25"/>
  <c r="A22" i="25"/>
  <c r="B22" i="25"/>
  <c r="A23" i="25"/>
  <c r="B23" i="25"/>
  <c r="A24" i="25"/>
  <c r="B24" i="25"/>
  <c r="A18" i="25"/>
  <c r="B18" i="25"/>
  <c r="D17" i="24"/>
  <c r="AM63" i="6"/>
  <c r="J65" i="6"/>
  <c r="H49" i="6"/>
  <c r="H51" i="6" s="1"/>
  <c r="H53" i="6" s="1"/>
  <c r="H54" i="6" s="1"/>
  <c r="H56" i="6" s="1"/>
  <c r="R38" i="9"/>
  <c r="K105" i="9"/>
  <c r="E105" i="9"/>
  <c r="M105" i="9"/>
  <c r="I105" i="9"/>
  <c r="Q105" i="9"/>
  <c r="G105" i="9"/>
  <c r="O105" i="9"/>
  <c r="BB54" i="6"/>
  <c r="AP73" i="6"/>
  <c r="AR75" i="6"/>
  <c r="AR76" i="6"/>
  <c r="AL72" i="6"/>
  <c r="AN72" i="6"/>
  <c r="AJ77" i="6"/>
  <c r="BB56" i="6"/>
  <c r="AR72" i="6"/>
  <c r="AB75" i="6"/>
  <c r="BB53" i="6"/>
  <c r="AK54" i="6"/>
  <c r="AK53" i="6" s="1"/>
  <c r="AK51" i="6" s="1"/>
  <c r="AK49" i="6" s="1"/>
  <c r="AR77" i="6"/>
  <c r="AL75" i="6"/>
  <c r="AL73" i="6"/>
  <c r="BE56" i="6"/>
  <c r="AP75" i="6"/>
  <c r="AL79" i="6"/>
  <c r="AB34" i="2"/>
  <c r="P14" i="2"/>
  <c r="N16" i="2"/>
  <c r="N18" i="2" s="1"/>
  <c r="Y24" i="6"/>
  <c r="AG24" i="6"/>
  <c r="L24" i="6"/>
  <c r="AC22" i="6"/>
  <c r="L22" i="6"/>
  <c r="AD77" i="6"/>
  <c r="AD72" i="6"/>
  <c r="AD76" i="6"/>
  <c r="AD79" i="6"/>
  <c r="AD75" i="6"/>
  <c r="F20" i="2"/>
  <c r="AB21" i="4"/>
  <c r="Z21" i="4"/>
  <c r="P24" i="6"/>
  <c r="P22" i="6"/>
  <c r="H11" i="4"/>
  <c r="J14" i="2"/>
  <c r="D16" i="2"/>
  <c r="D18" i="2" s="1"/>
  <c r="AC56" i="2"/>
  <c r="AC58" i="2"/>
  <c r="AL74" i="6"/>
  <c r="AF74" i="6"/>
  <c r="E74" i="6"/>
  <c r="AD74" i="6" s="1"/>
  <c r="AR74" i="6"/>
  <c r="AP74" i="6"/>
  <c r="AN74" i="6"/>
  <c r="L12" i="2"/>
  <c r="AD18" i="2"/>
  <c r="AD16" i="2" s="1"/>
  <c r="AD14" i="2" s="1"/>
  <c r="AD12" i="2" s="1"/>
  <c r="AD34" i="2" s="1"/>
  <c r="C4" i="8"/>
  <c r="C13" i="8"/>
  <c r="AB76" i="6"/>
  <c r="Z76" i="6"/>
  <c r="W58" i="2"/>
  <c r="AA54" i="4"/>
  <c r="F65" i="6"/>
  <c r="AK65" i="6"/>
  <c r="R65" i="6"/>
  <c r="AG65" i="6"/>
  <c r="AE65" i="6"/>
  <c r="L65" i="6"/>
  <c r="AG63" i="6"/>
  <c r="F63" i="6"/>
  <c r="AI65" i="6"/>
  <c r="T65" i="6"/>
  <c r="N65" i="6"/>
  <c r="N63" i="6"/>
  <c r="H63" i="6"/>
  <c r="P65" i="6"/>
  <c r="I73" i="6"/>
  <c r="Z73" i="6" s="1"/>
  <c r="P11" i="4"/>
  <c r="H12" i="2"/>
  <c r="X19" i="4"/>
  <c r="X17" i="4" s="1"/>
  <c r="X15" i="4" s="1"/>
  <c r="U24" i="2"/>
  <c r="U22" i="2" s="1"/>
  <c r="U20" i="2" s="1"/>
  <c r="AU21" i="4"/>
  <c r="V19" i="4" s="1"/>
  <c r="AX21" i="4"/>
  <c r="AV21" i="4"/>
  <c r="D21" i="4" s="1"/>
  <c r="AR21" i="4"/>
  <c r="U19" i="4" s="1"/>
  <c r="H65" i="6"/>
  <c r="AA65" i="6"/>
  <c r="AA63" i="6"/>
  <c r="J63" i="6"/>
  <c r="Z75" i="6"/>
  <c r="V24" i="2"/>
  <c r="AC65" i="6"/>
  <c r="AW15" i="4"/>
  <c r="N15" i="4" s="1"/>
  <c r="AX15" i="4"/>
  <c r="AF15" i="4"/>
  <c r="AF13" i="4" s="1"/>
  <c r="AF11" i="4" s="1"/>
  <c r="AF9" i="4" s="1"/>
  <c r="AF30" i="4" s="1"/>
  <c r="T22" i="6"/>
  <c r="L63" i="6"/>
  <c r="AE63" i="6"/>
  <c r="AC63" i="6"/>
  <c r="AU15" i="4"/>
  <c r="AK54" i="4"/>
  <c r="AA24" i="6"/>
  <c r="AA22" i="6"/>
  <c r="AV15" i="4"/>
  <c r="AD13" i="4" s="1"/>
  <c r="AD11" i="4" s="1"/>
  <c r="AD9" i="4" s="1"/>
  <c r="AD30" i="4" s="1"/>
  <c r="AC24" i="6"/>
  <c r="AP15" i="2"/>
  <c r="R16" i="2" s="1"/>
  <c r="R18" i="2" s="1"/>
  <c r="R20" i="2" s="1"/>
  <c r="R22" i="2" s="1"/>
  <c r="R24" i="2" s="1"/>
  <c r="R26" i="2" s="1"/>
  <c r="R28" i="2" s="1"/>
  <c r="AP21" i="2"/>
  <c r="AP19" i="2"/>
  <c r="AP17" i="2"/>
  <c r="AH19" i="4"/>
  <c r="AH17" i="4" s="1"/>
  <c r="AH15" i="4" s="1"/>
  <c r="AH13" i="4" s="1"/>
  <c r="AH11" i="4" s="1"/>
  <c r="AH9" i="4" s="1"/>
  <c r="AH30" i="4" s="1"/>
  <c r="AK52" i="4"/>
  <c r="AG22" i="6"/>
  <c r="BE53" i="6"/>
  <c r="BE51" i="6"/>
  <c r="BE49" i="6"/>
  <c r="BE50" i="6"/>
  <c r="BE57" i="6"/>
  <c r="T63" i="6"/>
  <c r="AM65" i="6"/>
  <c r="Y65" i="6"/>
  <c r="AN77" i="6"/>
  <c r="AN76" i="6"/>
  <c r="AN79" i="6"/>
  <c r="AP54" i="7"/>
  <c r="AE56" i="2"/>
  <c r="AI58" i="2"/>
  <c r="J11" i="4"/>
  <c r="AY56" i="6"/>
  <c r="AY33" i="6"/>
  <c r="AY12" i="6"/>
  <c r="AY57" i="6"/>
  <c r="AY54" i="6"/>
  <c r="X52" i="6" s="1"/>
  <c r="AY50" i="6"/>
  <c r="AY49" i="6"/>
  <c r="V49" i="6" s="1"/>
  <c r="AY34" i="6"/>
  <c r="AY15" i="6"/>
  <c r="R24" i="6"/>
  <c r="R22" i="6"/>
  <c r="T24" i="6"/>
  <c r="BB49" i="6"/>
  <c r="T49" i="6" s="1"/>
  <c r="T51" i="6" s="1"/>
  <c r="T53" i="6" s="1"/>
  <c r="T54" i="6" s="1"/>
  <c r="T56" i="6" s="1"/>
  <c r="BB57" i="6"/>
  <c r="AF77" i="6"/>
  <c r="AF72" i="6"/>
  <c r="AF73" i="6"/>
  <c r="AF75" i="6"/>
  <c r="AR73" i="6"/>
  <c r="AF76" i="6"/>
  <c r="H31" i="12"/>
  <c r="AR19" i="4"/>
  <c r="AR11" i="4"/>
  <c r="R11" i="4" s="1"/>
  <c r="R13" i="4" s="1"/>
  <c r="R15" i="4" s="1"/>
  <c r="AR17" i="4"/>
  <c r="AG54" i="4"/>
  <c r="AG52" i="4"/>
  <c r="P63" i="6"/>
  <c r="AI63" i="6"/>
  <c r="Y63" i="6"/>
  <c r="AH77" i="6"/>
  <c r="AH75" i="6"/>
  <c r="AH76" i="6"/>
  <c r="AH79" i="6"/>
  <c r="AB72" i="6"/>
  <c r="AN75" i="6"/>
  <c r="L11" i="4"/>
  <c r="AU17" i="4"/>
  <c r="AI52" i="4"/>
  <c r="Y22" i="6"/>
  <c r="BB50" i="6"/>
  <c r="R63" i="6"/>
  <c r="AK63" i="6"/>
  <c r="AJ79" i="6"/>
  <c r="AJ74" i="6"/>
  <c r="AJ75" i="6"/>
  <c r="AJ76" i="6"/>
  <c r="AH72" i="6"/>
  <c r="AP77" i="6"/>
  <c r="Z72" i="6"/>
  <c r="AP72" i="6"/>
  <c r="Z77" i="6"/>
  <c r="AP79" i="6"/>
  <c r="AL76" i="6"/>
  <c r="W52" i="4"/>
  <c r="H29" i="12"/>
  <c r="K6" i="12"/>
  <c r="N7" i="18"/>
  <c r="N4" i="18"/>
  <c r="N2" i="18"/>
  <c r="N5" i="18"/>
  <c r="I12" i="18"/>
  <c r="N10" i="18"/>
  <c r="N3" i="18"/>
  <c r="L8" i="12"/>
  <c r="L6" i="12"/>
  <c r="L7" i="12"/>
  <c r="L5" i="12"/>
  <c r="M4" i="12"/>
  <c r="J7" i="13"/>
  <c r="J5" i="13"/>
  <c r="K4" i="13"/>
  <c r="K8" i="12"/>
  <c r="H30" i="12"/>
  <c r="H40" i="12"/>
  <c r="M10" i="18"/>
  <c r="J6" i="12"/>
  <c r="M7" i="18"/>
  <c r="M4" i="18"/>
  <c r="M2" i="18"/>
  <c r="M3" i="18"/>
  <c r="J7" i="17"/>
  <c r="J4" i="17"/>
  <c r="J2" i="17"/>
  <c r="L1" i="17"/>
  <c r="K7" i="17"/>
  <c r="K4" i="17"/>
  <c r="K2" i="17"/>
  <c r="L3" i="18"/>
  <c r="L5" i="18"/>
  <c r="J3" i="18"/>
  <c r="J5" i="18"/>
  <c r="K3" i="18"/>
  <c r="K5" i="18"/>
  <c r="B5" i="18"/>
  <c r="B3" i="18"/>
  <c r="B5" i="13"/>
  <c r="E2" i="18"/>
  <c r="C6" i="12"/>
  <c r="F10" i="18"/>
  <c r="F5" i="18"/>
  <c r="B7" i="17"/>
  <c r="E10" i="18"/>
  <c r="E3" i="18"/>
  <c r="D3" i="18"/>
  <c r="C8" i="12"/>
  <c r="E4" i="18"/>
  <c r="B2" i="17"/>
  <c r="D5" i="18"/>
  <c r="D6" i="12"/>
  <c r="D7" i="12"/>
  <c r="E7" i="18"/>
  <c r="C5" i="18"/>
  <c r="D8" i="12"/>
  <c r="B4" i="17"/>
  <c r="F4" i="18"/>
  <c r="C7" i="17"/>
  <c r="F3" i="18"/>
  <c r="F7" i="18"/>
  <c r="C3" i="18"/>
  <c r="B6" i="12"/>
  <c r="C2" i="17"/>
  <c r="C4" i="17"/>
  <c r="B7" i="13"/>
  <c r="F2" i="18"/>
  <c r="D5" i="12"/>
  <c r="BN73" i="6" l="1"/>
  <c r="BN81" i="6"/>
  <c r="BN74" i="6"/>
  <c r="BN82" i="6"/>
  <c r="BN87" i="6"/>
  <c r="BN75" i="6"/>
  <c r="BN83" i="6"/>
  <c r="BN76" i="6"/>
  <c r="BN84" i="6"/>
  <c r="BN80" i="6"/>
  <c r="BN77" i="6"/>
  <c r="BN85" i="6"/>
  <c r="BN78" i="6"/>
  <c r="BN86" i="6"/>
  <c r="BN79" i="6"/>
  <c r="BN72" i="6"/>
  <c r="BO72" i="6" s="1"/>
  <c r="A4" i="7" s="1"/>
  <c r="R49" i="6"/>
  <c r="R51" i="6" s="1"/>
  <c r="R53" i="6" s="1"/>
  <c r="R54" i="6" s="1"/>
  <c r="R56" i="6" s="1"/>
  <c r="AA54" i="6"/>
  <c r="AA53" i="6" s="1"/>
  <c r="AA51" i="6" s="1"/>
  <c r="Y54" i="6"/>
  <c r="Y53" i="6" s="1"/>
  <c r="AE52" i="6"/>
  <c r="H55" i="6"/>
  <c r="AH74" i="6"/>
  <c r="Z74" i="6"/>
  <c r="AB73" i="6"/>
  <c r="AH73" i="6"/>
  <c r="N17" i="4"/>
  <c r="P13" i="4"/>
  <c r="H39" i="12"/>
  <c r="AD73" i="6"/>
  <c r="P16" i="2"/>
  <c r="H13" i="4"/>
  <c r="R17" i="4"/>
  <c r="R19" i="4" s="1"/>
  <c r="R21" i="4" s="1"/>
  <c r="R23" i="4" s="1"/>
  <c r="U18" i="2"/>
  <c r="U16" i="2" s="1"/>
  <c r="U14" i="2" s="1"/>
  <c r="U12" i="2" s="1"/>
  <c r="U10" i="2" s="1"/>
  <c r="M7" i="12"/>
  <c r="M5" i="12"/>
  <c r="M8" i="12"/>
  <c r="N4" i="12"/>
  <c r="M6" i="12"/>
  <c r="H37" i="12"/>
  <c r="F21" i="4"/>
  <c r="BN7" i="6"/>
  <c r="BO7" i="6" s="1"/>
  <c r="BN12" i="6"/>
  <c r="BO12" i="6" s="1"/>
  <c r="BN6" i="6"/>
  <c r="BO6" i="6" s="1"/>
  <c r="BN14" i="6"/>
  <c r="BO14" i="6" s="1"/>
  <c r="BN10" i="6"/>
  <c r="BO10" i="6" s="1"/>
  <c r="BN9" i="6"/>
  <c r="BO9" i="6" s="1"/>
  <c r="BN11" i="6"/>
  <c r="BO11" i="6" s="1"/>
  <c r="BN15" i="6"/>
  <c r="BO15" i="6" s="1"/>
  <c r="BN13" i="6"/>
  <c r="BO13" i="6" s="1"/>
  <c r="BN8" i="6"/>
  <c r="BO8" i="6" s="1"/>
  <c r="AB74" i="6"/>
  <c r="L10" i="17"/>
  <c r="L5" i="17"/>
  <c r="L3" i="17"/>
  <c r="L7" i="17"/>
  <c r="L2" i="17"/>
  <c r="L4" i="17"/>
  <c r="H38" i="12"/>
  <c r="L4" i="13"/>
  <c r="K5" i="13"/>
  <c r="K8" i="13"/>
  <c r="K7" i="13"/>
  <c r="K6" i="13"/>
  <c r="I18" i="18"/>
  <c r="I15" i="18"/>
  <c r="I13" i="18"/>
  <c r="I21" i="18"/>
  <c r="I14" i="18"/>
  <c r="J12" i="18"/>
  <c r="I16" i="18"/>
  <c r="L13" i="4"/>
  <c r="X13" i="4"/>
  <c r="X11" i="4" s="1"/>
  <c r="X9" i="4" s="1"/>
  <c r="X30" i="4" s="1"/>
  <c r="AJ13" i="4"/>
  <c r="AJ11" i="4" s="1"/>
  <c r="AJ9" i="4" s="1"/>
  <c r="AJ30" i="4" s="1"/>
  <c r="J13" i="4"/>
  <c r="H48" i="12"/>
  <c r="V50" i="6"/>
  <c r="V51" i="6" s="1"/>
  <c r="U17" i="4"/>
  <c r="U15" i="4" s="1"/>
  <c r="U13" i="4" s="1"/>
  <c r="U11" i="4" s="1"/>
  <c r="U9" i="4" s="1"/>
  <c r="H14" i="2"/>
  <c r="L14" i="2"/>
  <c r="D20" i="2"/>
  <c r="Z19" i="4"/>
  <c r="Z30" i="4" s="1"/>
  <c r="N20" i="2"/>
  <c r="D54" i="2"/>
  <c r="V22" i="2"/>
  <c r="D23" i="4"/>
  <c r="D30" i="4" s="1"/>
  <c r="D50" i="4"/>
  <c r="J16" i="2"/>
  <c r="AB19" i="4"/>
  <c r="AB30" i="4" s="1"/>
  <c r="X54" i="6"/>
  <c r="X56" i="6"/>
  <c r="X53" i="6" s="1"/>
  <c r="X51" i="6" s="1"/>
  <c r="X50" i="6" s="1"/>
  <c r="X49" i="6" s="1"/>
  <c r="X48" i="6" s="1"/>
  <c r="H50" i="4"/>
  <c r="I50" i="4" s="1"/>
  <c r="I21" i="4" s="1"/>
  <c r="V17" i="4"/>
  <c r="F22" i="2"/>
  <c r="C7" i="13"/>
  <c r="E7" i="12"/>
  <c r="G4" i="7"/>
  <c r="D4" i="17"/>
  <c r="E8" i="12"/>
  <c r="D3" i="17"/>
  <c r="L4" i="7"/>
  <c r="D7" i="17"/>
  <c r="K4" i="7"/>
  <c r="A15" i="18"/>
  <c r="H4" i="7"/>
  <c r="E5" i="12"/>
  <c r="D10" i="17"/>
  <c r="I4" i="7"/>
  <c r="E6" i="12"/>
  <c r="D2" i="17"/>
  <c r="A16" i="18"/>
  <c r="A18" i="18"/>
  <c r="A14" i="18"/>
  <c r="J4" i="7"/>
  <c r="C6" i="13"/>
  <c r="C5" i="13"/>
  <c r="C8" i="13"/>
  <c r="D5" i="17"/>
  <c r="A21" i="18"/>
  <c r="A13" i="18"/>
  <c r="BO75" i="6" l="1"/>
  <c r="A7" i="7" s="1"/>
  <c r="BO80" i="6"/>
  <c r="A12" i="7" s="1"/>
  <c r="BO84" i="6"/>
  <c r="A16" i="7" s="1"/>
  <c r="BO78" i="6"/>
  <c r="A10" i="7" s="1"/>
  <c r="BO73" i="6"/>
  <c r="A5" i="7" s="1"/>
  <c r="BO79" i="6"/>
  <c r="A11" i="7" s="1"/>
  <c r="BO86" i="6"/>
  <c r="A18" i="7" s="1"/>
  <c r="BO76" i="6"/>
  <c r="A8" i="7" s="1"/>
  <c r="BO85" i="6"/>
  <c r="A17" i="7" s="1"/>
  <c r="BO81" i="6"/>
  <c r="A13" i="7" s="1"/>
  <c r="BO74" i="6"/>
  <c r="A6" i="7" s="1"/>
  <c r="BO83" i="6"/>
  <c r="A15" i="7" s="1"/>
  <c r="BO82" i="6"/>
  <c r="A14" i="7" s="1"/>
  <c r="BO77" i="6"/>
  <c r="A9" i="7" s="1"/>
  <c r="BO87" i="6"/>
  <c r="A19" i="7" s="1"/>
  <c r="AA49" i="6"/>
  <c r="Y51" i="6"/>
  <c r="V53" i="6"/>
  <c r="V54" i="6" s="1"/>
  <c r="V55" i="6" s="1"/>
  <c r="V52" i="6"/>
  <c r="J50" i="4"/>
  <c r="K50" i="4" s="1"/>
  <c r="K21" i="4" s="1"/>
  <c r="D22" i="2"/>
  <c r="D48" i="2"/>
  <c r="D34" i="2"/>
  <c r="V56" i="6"/>
  <c r="J15" i="4"/>
  <c r="L15" i="4"/>
  <c r="F50" i="4"/>
  <c r="G50" i="4" s="1"/>
  <c r="G21" i="4" s="1"/>
  <c r="F23" i="4"/>
  <c r="F30" i="4"/>
  <c r="H15" i="4"/>
  <c r="N7" i="12"/>
  <c r="N5" i="12"/>
  <c r="I12" i="12"/>
  <c r="N6" i="12"/>
  <c r="N8" i="12"/>
  <c r="H46" i="12"/>
  <c r="D52" i="2"/>
  <c r="V20" i="2"/>
  <c r="V18" i="2" s="1"/>
  <c r="K12" i="18"/>
  <c r="J18" i="18"/>
  <c r="J15" i="18"/>
  <c r="J13" i="18"/>
  <c r="J16" i="18"/>
  <c r="J14" i="18"/>
  <c r="J21" i="18"/>
  <c r="M10" i="17"/>
  <c r="M7" i="17"/>
  <c r="P18" i="2"/>
  <c r="N46" i="4"/>
  <c r="O46" i="4" s="1"/>
  <c r="O17" i="4" s="1"/>
  <c r="N19" i="4"/>
  <c r="F24" i="2"/>
  <c r="F50" i="2"/>
  <c r="G50" i="2" s="1"/>
  <c r="G22" i="2" s="1"/>
  <c r="H45" i="12"/>
  <c r="E50" i="4"/>
  <c r="E21" i="4" s="1"/>
  <c r="L16" i="2"/>
  <c r="L18" i="2" s="1"/>
  <c r="H16" i="2"/>
  <c r="H18" i="2" s="1"/>
  <c r="L8" i="13"/>
  <c r="L6" i="13"/>
  <c r="M4" i="13"/>
  <c r="L7" i="13"/>
  <c r="L5" i="13"/>
  <c r="H47" i="12"/>
  <c r="J18" i="2"/>
  <c r="N22" i="2"/>
  <c r="N48" i="2"/>
  <c r="O48" i="2" s="1"/>
  <c r="O20" i="2" s="1"/>
  <c r="E54" i="2"/>
  <c r="V15" i="4"/>
  <c r="D48" i="4"/>
  <c r="F48" i="4"/>
  <c r="G48" i="4" s="1"/>
  <c r="G19" i="4" s="1"/>
  <c r="P15" i="4"/>
  <c r="G7" i="7"/>
  <c r="H5" i="7"/>
  <c r="D12" i="7"/>
  <c r="C9" i="7"/>
  <c r="E6" i="7"/>
  <c r="G5" i="7"/>
  <c r="C17" i="7"/>
  <c r="B14" i="18"/>
  <c r="F5" i="12"/>
  <c r="G14" i="7"/>
  <c r="C13" i="7"/>
  <c r="N6" i="7"/>
  <c r="L5" i="7"/>
  <c r="I6" i="7"/>
  <c r="K9" i="7"/>
  <c r="C4" i="7"/>
  <c r="E10" i="7"/>
  <c r="C6" i="7"/>
  <c r="E5" i="7"/>
  <c r="I7" i="7"/>
  <c r="L15" i="7"/>
  <c r="C15" i="7"/>
  <c r="F13" i="7"/>
  <c r="N12" i="7"/>
  <c r="J13" i="7"/>
  <c r="E7" i="17"/>
  <c r="J10" i="7"/>
  <c r="N17" i="7"/>
  <c r="E10" i="17"/>
  <c r="B13" i="7"/>
  <c r="L10" i="7"/>
  <c r="G8" i="7"/>
  <c r="G12" i="7"/>
  <c r="F14" i="7"/>
  <c r="C19" i="7"/>
  <c r="D14" i="7"/>
  <c r="H8" i="7"/>
  <c r="J9" i="7"/>
  <c r="K6" i="7"/>
  <c r="F11" i="7"/>
  <c r="C10" i="7"/>
  <c r="E3" i="17"/>
  <c r="F15" i="7"/>
  <c r="L13" i="7"/>
  <c r="B4" i="7"/>
  <c r="D5" i="7"/>
  <c r="K10" i="7"/>
  <c r="D5" i="13"/>
  <c r="D6" i="7"/>
  <c r="D6" i="13"/>
  <c r="J11" i="7"/>
  <c r="G10" i="7"/>
  <c r="K13" i="7"/>
  <c r="I10" i="7"/>
  <c r="N8" i="7"/>
  <c r="B18" i="18"/>
  <c r="I14" i="7"/>
  <c r="F5" i="7"/>
  <c r="I15" i="7"/>
  <c r="N19" i="7"/>
  <c r="L6" i="7"/>
  <c r="C16" i="7"/>
  <c r="K5" i="7"/>
  <c r="C7" i="7"/>
  <c r="B12" i="7"/>
  <c r="J5" i="7"/>
  <c r="N7" i="7"/>
  <c r="H15" i="7"/>
  <c r="D10" i="7"/>
  <c r="C11" i="7"/>
  <c r="J7" i="7"/>
  <c r="B11" i="7"/>
  <c r="J6" i="7"/>
  <c r="B18" i="7"/>
  <c r="J12" i="7"/>
  <c r="B13" i="18"/>
  <c r="L14" i="7"/>
  <c r="B16" i="18"/>
  <c r="G6" i="7"/>
  <c r="C18" i="7"/>
  <c r="F7" i="12"/>
  <c r="G15" i="7"/>
  <c r="C12" i="7"/>
  <c r="B9" i="7"/>
  <c r="D7" i="13"/>
  <c r="D7" i="7"/>
  <c r="L12" i="7"/>
  <c r="E7" i="7"/>
  <c r="H10" i="7"/>
  <c r="B15" i="18"/>
  <c r="B5" i="7"/>
  <c r="C14" i="7"/>
  <c r="G9" i="7"/>
  <c r="F6" i="7"/>
  <c r="N9" i="7"/>
  <c r="B7" i="7"/>
  <c r="E2" i="17"/>
  <c r="L7" i="7"/>
  <c r="N5" i="7"/>
  <c r="B8" i="7"/>
  <c r="H14" i="7"/>
  <c r="K15" i="7"/>
  <c r="L9" i="7"/>
  <c r="N16" i="7"/>
  <c r="L11" i="7"/>
  <c r="F10" i="7"/>
  <c r="N4" i="7"/>
  <c r="H9" i="7"/>
  <c r="L8" i="7"/>
  <c r="K12" i="7"/>
  <c r="N14" i="7"/>
  <c r="E5" i="17"/>
  <c r="K11" i="7"/>
  <c r="N10" i="7"/>
  <c r="F8" i="12"/>
  <c r="F7" i="7"/>
  <c r="B6" i="7"/>
  <c r="E14" i="7"/>
  <c r="K7" i="7"/>
  <c r="B14" i="7"/>
  <c r="E4" i="17"/>
  <c r="J8" i="7"/>
  <c r="K14" i="7"/>
  <c r="B17" i="7"/>
  <c r="N18" i="7"/>
  <c r="C5" i="7"/>
  <c r="I12" i="7"/>
  <c r="B15" i="7"/>
  <c r="B16" i="7"/>
  <c r="C8" i="7"/>
  <c r="N11" i="7"/>
  <c r="E12" i="7"/>
  <c r="N13" i="7"/>
  <c r="K8" i="7"/>
  <c r="I5" i="7"/>
  <c r="F4" i="7"/>
  <c r="H12" i="7"/>
  <c r="H7" i="7"/>
  <c r="B19" i="7"/>
  <c r="D8" i="13"/>
  <c r="J15" i="7"/>
  <c r="N15" i="7"/>
  <c r="B10" i="7"/>
  <c r="F6" i="12"/>
  <c r="F12" i="7"/>
  <c r="J14" i="7"/>
  <c r="H6" i="7"/>
  <c r="B21" i="18"/>
  <c r="E15" i="7"/>
  <c r="N5" i="17" l="1"/>
  <c r="N4" i="17"/>
  <c r="N3" i="17"/>
  <c r="N2" i="17"/>
  <c r="Y49" i="6"/>
  <c r="Y48" i="6" s="1"/>
  <c r="M9" i="7"/>
  <c r="M11" i="7"/>
  <c r="AW49" i="7" s="1"/>
  <c r="M14" i="7"/>
  <c r="AW52" i="7" s="1"/>
  <c r="M5" i="7"/>
  <c r="AW43" i="7" s="1"/>
  <c r="M10" i="7"/>
  <c r="AW48" i="7" s="1"/>
  <c r="M6" i="7"/>
  <c r="AW44" i="7" s="1"/>
  <c r="M13" i="7"/>
  <c r="AW51" i="7" s="1"/>
  <c r="M12" i="7"/>
  <c r="AW50" i="7" s="1"/>
  <c r="M7" i="7"/>
  <c r="AL49" i="7"/>
  <c r="AP49" i="7" s="1"/>
  <c r="AL52" i="7"/>
  <c r="AP52" i="7" s="1"/>
  <c r="AL53" i="7"/>
  <c r="AP53" i="7" s="1"/>
  <c r="AL48" i="7"/>
  <c r="AP48" i="7" s="1"/>
  <c r="AL51" i="7"/>
  <c r="AP51" i="7" s="1"/>
  <c r="AL50" i="7"/>
  <c r="AP50" i="7" s="1"/>
  <c r="M17" i="7"/>
  <c r="AW55" i="7" s="1"/>
  <c r="M18" i="7"/>
  <c r="AW56" i="7" s="1"/>
  <c r="M19" i="7"/>
  <c r="AW57" i="7" s="1"/>
  <c r="M16" i="7"/>
  <c r="AW54" i="7" s="1"/>
  <c r="AA48" i="6"/>
  <c r="AL47" i="7"/>
  <c r="AL46" i="7"/>
  <c r="AL45" i="7"/>
  <c r="AJ47" i="7"/>
  <c r="AJ44" i="7"/>
  <c r="AJ48" i="7"/>
  <c r="AJ43" i="7"/>
  <c r="AL44" i="7"/>
  <c r="AL43" i="7"/>
  <c r="AJ45" i="7"/>
  <c r="AJ46" i="7"/>
  <c r="AL42" i="7"/>
  <c r="N48" i="4"/>
  <c r="O48" i="4" s="1"/>
  <c r="O19" i="4" s="1"/>
  <c r="N21" i="4"/>
  <c r="E48" i="4"/>
  <c r="E19" i="4" s="1"/>
  <c r="J12" i="12"/>
  <c r="I16" i="12"/>
  <c r="I15" i="12"/>
  <c r="I13" i="12"/>
  <c r="I14" i="12"/>
  <c r="L17" i="4"/>
  <c r="D50" i="2"/>
  <c r="E48" i="2"/>
  <c r="E20" i="2" s="1"/>
  <c r="P17" i="4"/>
  <c r="V13" i="4"/>
  <c r="P44" i="4" s="1"/>
  <c r="Q44" i="4" s="1"/>
  <c r="Q15" i="4" s="1"/>
  <c r="F46" i="4"/>
  <c r="G46" i="4" s="1"/>
  <c r="G17" i="4" s="1"/>
  <c r="D46" i="4"/>
  <c r="P20" i="2"/>
  <c r="L12" i="18"/>
  <c r="K21" i="18"/>
  <c r="K16" i="18"/>
  <c r="K14" i="18"/>
  <c r="K15" i="18"/>
  <c r="K18" i="18"/>
  <c r="K13" i="18"/>
  <c r="N10" i="17"/>
  <c r="I12" i="17"/>
  <c r="N7" i="17"/>
  <c r="V16" i="2"/>
  <c r="H46" i="2" s="1"/>
  <c r="I46" i="2" s="1"/>
  <c r="I18" i="2" s="1"/>
  <c r="F48" i="2"/>
  <c r="G48" i="2" s="1"/>
  <c r="G20" i="2" s="1"/>
  <c r="H20" i="2"/>
  <c r="E52" i="2"/>
  <c r="J44" i="4"/>
  <c r="K44" i="4" s="1"/>
  <c r="K15" i="4" s="1"/>
  <c r="J17" i="4"/>
  <c r="N24" i="2"/>
  <c r="N50" i="2"/>
  <c r="O50" i="2" s="1"/>
  <c r="O22" i="2" s="1"/>
  <c r="H17" i="4"/>
  <c r="H44" i="4"/>
  <c r="I44" i="4" s="1"/>
  <c r="I15" i="4" s="1"/>
  <c r="J20" i="2"/>
  <c r="N4" i="13"/>
  <c r="M8" i="13"/>
  <c r="M7" i="13"/>
  <c r="M6" i="13"/>
  <c r="M5" i="13"/>
  <c r="L20" i="2"/>
  <c r="F26" i="2"/>
  <c r="F52" i="2"/>
  <c r="G52" i="2" s="1"/>
  <c r="G24" i="2" s="1"/>
  <c r="C13" i="18"/>
  <c r="A16" i="12"/>
  <c r="D15" i="7"/>
  <c r="D4" i="7"/>
  <c r="C16" i="18"/>
  <c r="C15" i="18"/>
  <c r="C14" i="18"/>
  <c r="C18" i="18"/>
  <c r="F4" i="17"/>
  <c r="E7" i="13"/>
  <c r="F10" i="17"/>
  <c r="A14" i="12"/>
  <c r="A13" i="12"/>
  <c r="E4" i="7"/>
  <c r="A15" i="12"/>
  <c r="F7" i="17"/>
  <c r="F3" i="17"/>
  <c r="F2" i="17"/>
  <c r="F5" i="17"/>
  <c r="E6" i="13"/>
  <c r="C21" i="18"/>
  <c r="E5" i="13"/>
  <c r="E8" i="13"/>
  <c r="M15" i="7" l="1"/>
  <c r="AW53" i="7" s="1"/>
  <c r="M4" i="7"/>
  <c r="AW42" i="7" s="1"/>
  <c r="M8" i="7"/>
  <c r="AW46" i="7" s="1"/>
  <c r="AW47" i="7"/>
  <c r="AW45" i="7"/>
  <c r="F48" i="6"/>
  <c r="F49" i="6" s="1"/>
  <c r="F50" i="6" s="1"/>
  <c r="I21" i="17"/>
  <c r="I16" i="17"/>
  <c r="I14" i="17"/>
  <c r="J12" i="17"/>
  <c r="I18" i="17"/>
  <c r="I13" i="17"/>
  <c r="I15" i="17"/>
  <c r="P46" i="2"/>
  <c r="Q46" i="2" s="1"/>
  <c r="Q18" i="2" s="1"/>
  <c r="N50" i="4"/>
  <c r="O50" i="4" s="1"/>
  <c r="O21" i="4" s="1"/>
  <c r="N23" i="4"/>
  <c r="N30" i="4" s="1"/>
  <c r="AV44" i="7"/>
  <c r="AO44" i="7"/>
  <c r="P46" i="4"/>
  <c r="Q46" i="4" s="1"/>
  <c r="Q17" i="4" s="1"/>
  <c r="P19" i="4"/>
  <c r="AV46" i="7"/>
  <c r="AO46" i="7"/>
  <c r="AO45" i="7"/>
  <c r="AV45" i="7"/>
  <c r="H46" i="4"/>
  <c r="I46" i="4" s="1"/>
  <c r="I17" i="4" s="1"/>
  <c r="H19" i="4"/>
  <c r="H48" i="4" s="1"/>
  <c r="I48" i="4" s="1"/>
  <c r="I19" i="4" s="1"/>
  <c r="H48" i="2"/>
  <c r="I48" i="2" s="1"/>
  <c r="I20" i="2" s="1"/>
  <c r="H22" i="2"/>
  <c r="E50" i="2"/>
  <c r="J16" i="12"/>
  <c r="K12" i="12"/>
  <c r="J13" i="12"/>
  <c r="J14" i="12"/>
  <c r="J15" i="12"/>
  <c r="AO47" i="7"/>
  <c r="AO56" i="7"/>
  <c r="AV56" i="7"/>
  <c r="AV47" i="7"/>
  <c r="F54" i="2"/>
  <c r="F28" i="2"/>
  <c r="F34" i="2"/>
  <c r="N8" i="13"/>
  <c r="N6" i="13"/>
  <c r="I12" i="13"/>
  <c r="N7" i="13"/>
  <c r="N5" i="13"/>
  <c r="N52" i="2"/>
  <c r="O52" i="2" s="1"/>
  <c r="O24" i="2" s="1"/>
  <c r="N26" i="2"/>
  <c r="V14" i="2"/>
  <c r="F46" i="2"/>
  <c r="G46" i="2" s="1"/>
  <c r="G18" i="2" s="1"/>
  <c r="N46" i="2"/>
  <c r="O46" i="2" s="1"/>
  <c r="O18" i="2" s="1"/>
  <c r="D46" i="2"/>
  <c r="E46" i="4"/>
  <c r="Y46" i="4" s="1"/>
  <c r="Y17" i="4" s="1"/>
  <c r="W46" i="4"/>
  <c r="W17" i="4" s="1"/>
  <c r="AA46" i="4"/>
  <c r="AA17" i="4" s="1"/>
  <c r="AN43" i="7"/>
  <c r="AP43" i="7"/>
  <c r="AN45" i="7"/>
  <c r="AP45" i="7"/>
  <c r="L46" i="4"/>
  <c r="M46" i="4" s="1"/>
  <c r="M17" i="4" s="1"/>
  <c r="L19" i="4"/>
  <c r="AN44" i="7"/>
  <c r="AP44" i="7"/>
  <c r="AP46" i="7"/>
  <c r="AN46" i="7"/>
  <c r="L48" i="2"/>
  <c r="M48" i="2" s="1"/>
  <c r="M20" i="2" s="1"/>
  <c r="L22" i="2"/>
  <c r="J22" i="2"/>
  <c r="J48" i="2"/>
  <c r="K48" i="2" s="1"/>
  <c r="K20" i="2" s="1"/>
  <c r="M12" i="18"/>
  <c r="L21" i="18"/>
  <c r="L16" i="18"/>
  <c r="L14" i="18"/>
  <c r="L15" i="18"/>
  <c r="L18" i="18"/>
  <c r="L13" i="18"/>
  <c r="V11" i="4"/>
  <c r="D44" i="4"/>
  <c r="F44" i="4"/>
  <c r="G44" i="4" s="1"/>
  <c r="G15" i="4" s="1"/>
  <c r="N44" i="4"/>
  <c r="O44" i="4" s="1"/>
  <c r="O15" i="4" s="1"/>
  <c r="L44" i="4"/>
  <c r="M44" i="4" s="1"/>
  <c r="M15" i="4" s="1"/>
  <c r="AN61" i="7"/>
  <c r="AN60" i="7"/>
  <c r="AN56" i="7"/>
  <c r="AN51" i="7"/>
  <c r="AN50" i="7"/>
  <c r="AP42" i="7"/>
  <c r="AN57" i="7"/>
  <c r="AN55" i="7"/>
  <c r="AN58" i="7"/>
  <c r="AN59" i="7"/>
  <c r="AN52" i="7"/>
  <c r="AN53" i="7"/>
  <c r="AN48" i="7"/>
  <c r="AN42" i="7"/>
  <c r="AN49" i="7"/>
  <c r="AN54" i="7"/>
  <c r="AO43" i="7"/>
  <c r="AV43" i="7"/>
  <c r="AN47" i="7"/>
  <c r="AP47" i="7"/>
  <c r="L46" i="2"/>
  <c r="M46" i="2" s="1"/>
  <c r="M18" i="2" s="1"/>
  <c r="J46" i="2"/>
  <c r="K46" i="2" s="1"/>
  <c r="K18" i="2" s="1"/>
  <c r="J19" i="4"/>
  <c r="J46" i="4"/>
  <c r="K46" i="4" s="1"/>
  <c r="K17" i="4" s="1"/>
  <c r="P48" i="2"/>
  <c r="Q48" i="2" s="1"/>
  <c r="Q20" i="2" s="1"/>
  <c r="P22" i="2"/>
  <c r="AV57" i="7"/>
  <c r="AO57" i="7"/>
  <c r="AV48" i="7"/>
  <c r="AO48" i="7"/>
  <c r="F5" i="13"/>
  <c r="A13" i="17"/>
  <c r="B15" i="12"/>
  <c r="A18" i="17"/>
  <c r="B13" i="12"/>
  <c r="D21" i="18"/>
  <c r="B16" i="12"/>
  <c r="F8" i="13"/>
  <c r="A15" i="17"/>
  <c r="D16" i="18"/>
  <c r="D15" i="18"/>
  <c r="A16" i="17"/>
  <c r="D18" i="18"/>
  <c r="F6" i="13"/>
  <c r="D13" i="18"/>
  <c r="A21" i="17"/>
  <c r="A14" i="17"/>
  <c r="F7" i="13"/>
  <c r="B14" i="12"/>
  <c r="D14" i="18"/>
  <c r="AU59" i="7" l="1"/>
  <c r="AU56" i="7"/>
  <c r="AU42" i="7"/>
  <c r="AU43" i="7"/>
  <c r="AU57" i="7"/>
  <c r="AU47" i="7"/>
  <c r="AU60" i="7"/>
  <c r="AU53" i="7"/>
  <c r="AU54" i="7"/>
  <c r="AU51" i="7"/>
  <c r="AU49" i="7"/>
  <c r="AU44" i="7"/>
  <c r="AU48" i="7"/>
  <c r="AU50" i="7"/>
  <c r="AU55" i="7"/>
  <c r="AU61" i="7"/>
  <c r="AU46" i="7"/>
  <c r="AU58" i="7"/>
  <c r="AU52" i="7"/>
  <c r="AU45" i="7"/>
  <c r="M21" i="18"/>
  <c r="M16" i="18"/>
  <c r="M14" i="18"/>
  <c r="N12" i="18"/>
  <c r="M15" i="18"/>
  <c r="M13" i="18"/>
  <c r="M18" i="18"/>
  <c r="F42" i="4"/>
  <c r="G42" i="4" s="1"/>
  <c r="G13" i="4" s="1"/>
  <c r="V9" i="4"/>
  <c r="D42" i="4"/>
  <c r="N42" i="4"/>
  <c r="O42" i="4" s="1"/>
  <c r="O13" i="4" s="1"/>
  <c r="H42" i="4"/>
  <c r="I42" i="4" s="1"/>
  <c r="I13" i="4" s="1"/>
  <c r="J42" i="4"/>
  <c r="K42" i="4" s="1"/>
  <c r="K13" i="4" s="1"/>
  <c r="P42" i="4"/>
  <c r="Q42" i="4" s="1"/>
  <c r="L42" i="4"/>
  <c r="M42" i="4" s="1"/>
  <c r="M13" i="4" s="1"/>
  <c r="AR60" i="7"/>
  <c r="AR58" i="7"/>
  <c r="AR56" i="7"/>
  <c r="AR54" i="7"/>
  <c r="AR52" i="7"/>
  <c r="AS51" i="7"/>
  <c r="AR51" i="7"/>
  <c r="AS48" i="7"/>
  <c r="AS46" i="7"/>
  <c r="AS44" i="7"/>
  <c r="AS42" i="7"/>
  <c r="AR48" i="7"/>
  <c r="AR46" i="7"/>
  <c r="AR44" i="7"/>
  <c r="AR42" i="7"/>
  <c r="AS49" i="7"/>
  <c r="AR47" i="7"/>
  <c r="AR45" i="7"/>
  <c r="AR43" i="7"/>
  <c r="AS61" i="7"/>
  <c r="AS60" i="7"/>
  <c r="AS59" i="7"/>
  <c r="AS57" i="7"/>
  <c r="AR55" i="7"/>
  <c r="AS53" i="7"/>
  <c r="AS45" i="7"/>
  <c r="AR61" i="7"/>
  <c r="AR59" i="7"/>
  <c r="AR57" i="7"/>
  <c r="AS56" i="7"/>
  <c r="AS54" i="7"/>
  <c r="AR53" i="7"/>
  <c r="AS58" i="7"/>
  <c r="AS52" i="7"/>
  <c r="AS50" i="7"/>
  <c r="AR49" i="7"/>
  <c r="AS47" i="7"/>
  <c r="AR50" i="7"/>
  <c r="AS43" i="7"/>
  <c r="AS55" i="7"/>
  <c r="L21" i="4"/>
  <c r="L48" i="4"/>
  <c r="M48" i="4" s="1"/>
  <c r="M19" i="4" s="1"/>
  <c r="AI46" i="4"/>
  <c r="AI17" i="4" s="1"/>
  <c r="AC46" i="4"/>
  <c r="AC17" i="4" s="1"/>
  <c r="Y48" i="2"/>
  <c r="Y20" i="2" s="1"/>
  <c r="L24" i="2"/>
  <c r="L50" i="2"/>
  <c r="M50" i="2" s="1"/>
  <c r="M22" i="2" s="1"/>
  <c r="AK46" i="4"/>
  <c r="AK17" i="4" s="1"/>
  <c r="E46" i="2"/>
  <c r="E18" i="2" s="1"/>
  <c r="AG46" i="2"/>
  <c r="AG18" i="2" s="1"/>
  <c r="AI46" i="2"/>
  <c r="AI18" i="2" s="1"/>
  <c r="W46" i="2"/>
  <c r="W18" i="2" s="1"/>
  <c r="L12" i="12"/>
  <c r="K14" i="12"/>
  <c r="K16" i="12"/>
  <c r="K13" i="12"/>
  <c r="K15" i="12"/>
  <c r="J18" i="17"/>
  <c r="J15" i="17"/>
  <c r="J13" i="17"/>
  <c r="J16" i="17"/>
  <c r="J14" i="17"/>
  <c r="J21" i="17"/>
  <c r="V12" i="2"/>
  <c r="J44" i="2"/>
  <c r="AC48" i="2"/>
  <c r="AC20" i="2" s="1"/>
  <c r="AI48" i="2"/>
  <c r="AI20" i="2" s="1"/>
  <c r="AG46" i="4"/>
  <c r="AG17" i="4" s="1"/>
  <c r="I14" i="13"/>
  <c r="I13" i="13"/>
  <c r="I16" i="13"/>
  <c r="I15" i="13"/>
  <c r="J12" i="13"/>
  <c r="E44" i="4"/>
  <c r="E15" i="4" s="1"/>
  <c r="AC44" i="4"/>
  <c r="AC15" i="4" s="1"/>
  <c r="AK44" i="4"/>
  <c r="AK15" i="4" s="1"/>
  <c r="AE46" i="4"/>
  <c r="AE17" i="4" s="1"/>
  <c r="AE48" i="2"/>
  <c r="AE20" i="2" s="1"/>
  <c r="P48" i="4"/>
  <c r="Q48" i="4" s="1"/>
  <c r="Q19" i="4" s="1"/>
  <c r="P21" i="4"/>
  <c r="P50" i="2"/>
  <c r="Q50" i="2" s="1"/>
  <c r="Q22" i="2" s="1"/>
  <c r="P24" i="2"/>
  <c r="H50" i="2"/>
  <c r="H24" i="2"/>
  <c r="W48" i="2"/>
  <c r="W20" i="2" s="1"/>
  <c r="AG48" i="2"/>
  <c r="AG20" i="2" s="1"/>
  <c r="N54" i="2"/>
  <c r="O54" i="2" s="1"/>
  <c r="O26" i="2" s="1"/>
  <c r="N28" i="2"/>
  <c r="N34" i="2" s="1"/>
  <c r="J48" i="4"/>
  <c r="J30" i="4"/>
  <c r="J50" i="2"/>
  <c r="K50" i="2" s="1"/>
  <c r="K22" i="2" s="1"/>
  <c r="J24" i="2"/>
  <c r="AA48" i="2"/>
  <c r="AA20" i="2" s="1"/>
  <c r="G54" i="2"/>
  <c r="G26" i="2" s="1"/>
  <c r="H30" i="4"/>
  <c r="E13" i="18"/>
  <c r="B13" i="17"/>
  <c r="E16" i="18"/>
  <c r="B14" i="17"/>
  <c r="E15" i="18"/>
  <c r="B16" i="17"/>
  <c r="B18" i="17"/>
  <c r="C13" i="12"/>
  <c r="B15" i="17"/>
  <c r="E18" i="18"/>
  <c r="E14" i="18"/>
  <c r="B21" i="17"/>
  <c r="C16" i="12"/>
  <c r="A13" i="13"/>
  <c r="C15" i="12"/>
  <c r="E21" i="18"/>
  <c r="A15" i="13"/>
  <c r="C14" i="12"/>
  <c r="A16" i="13"/>
  <c r="A14" i="13"/>
  <c r="BA55" i="7" l="1"/>
  <c r="BA53" i="7"/>
  <c r="BA45" i="7"/>
  <c r="AZ52" i="7"/>
  <c r="BA52" i="7"/>
  <c r="AZ55" i="7"/>
  <c r="BA51" i="7"/>
  <c r="AZ61" i="7"/>
  <c r="AZ50" i="7"/>
  <c r="BA56" i="7"/>
  <c r="BA59" i="7"/>
  <c r="AZ57" i="7"/>
  <c r="AZ45" i="7"/>
  <c r="AZ48" i="7"/>
  <c r="BA47" i="7"/>
  <c r="AZ53" i="7"/>
  <c r="BA50" i="7"/>
  <c r="AZ58" i="7"/>
  <c r="AZ56" i="7"/>
  <c r="BA46" i="7"/>
  <c r="BA44" i="7"/>
  <c r="BA57" i="7"/>
  <c r="AZ43" i="7"/>
  <c r="AZ44" i="7"/>
  <c r="AZ54" i="7"/>
  <c r="BA48" i="7"/>
  <c r="AZ49" i="7"/>
  <c r="AZ47" i="7"/>
  <c r="BA61" i="7"/>
  <c r="BA49" i="7"/>
  <c r="AZ42" i="7"/>
  <c r="AZ51" i="7"/>
  <c r="AZ46" i="7"/>
  <c r="BA54" i="7"/>
  <c r="BA43" i="7"/>
  <c r="BA42" i="7"/>
  <c r="AZ59" i="7"/>
  <c r="BA58" i="7"/>
  <c r="AZ60" i="7"/>
  <c r="BA60" i="7"/>
  <c r="AE50" i="2"/>
  <c r="AE22" i="2" s="1"/>
  <c r="P26" i="2"/>
  <c r="P52" i="2"/>
  <c r="Q52" i="2" s="1"/>
  <c r="Q24" i="2" s="1"/>
  <c r="J15" i="13"/>
  <c r="J13" i="13"/>
  <c r="K12" i="13"/>
  <c r="J16" i="13"/>
  <c r="J14" i="13"/>
  <c r="P23" i="4"/>
  <c r="P30" i="4" s="1"/>
  <c r="P50" i="4"/>
  <c r="Q50" i="4" s="1"/>
  <c r="Q21" i="4" s="1"/>
  <c r="Y44" i="4"/>
  <c r="Y15" i="4" s="1"/>
  <c r="AA46" i="2"/>
  <c r="AA18" i="2" s="1"/>
  <c r="E42" i="4"/>
  <c r="E13" i="4" s="1"/>
  <c r="AI42" i="4"/>
  <c r="AI13" i="4" s="1"/>
  <c r="AC42" i="4"/>
  <c r="AC13" i="4" s="1"/>
  <c r="AG42" i="4"/>
  <c r="AG13" i="4" s="1"/>
  <c r="W42" i="4"/>
  <c r="W13" i="4" s="1"/>
  <c r="AK42" i="4"/>
  <c r="AK13" i="4" s="1"/>
  <c r="AE42" i="4"/>
  <c r="AE13" i="4" s="1"/>
  <c r="AA42" i="4"/>
  <c r="AA13" i="4" s="1"/>
  <c r="Y42" i="4"/>
  <c r="Y13" i="4" s="1"/>
  <c r="AI44" i="2"/>
  <c r="AI16" i="2" s="1"/>
  <c r="K44" i="2"/>
  <c r="K16" i="2" s="1"/>
  <c r="AG44" i="2"/>
  <c r="AG16" i="2" s="1"/>
  <c r="AE44" i="2"/>
  <c r="AE16" i="2" s="1"/>
  <c r="AC44" i="2"/>
  <c r="AC16" i="2" s="1"/>
  <c r="W44" i="2"/>
  <c r="W16" i="2" s="1"/>
  <c r="AA44" i="2"/>
  <c r="AA16" i="2" s="1"/>
  <c r="Y44" i="2"/>
  <c r="Y16" i="2" s="1"/>
  <c r="L14" i="12"/>
  <c r="L16" i="12"/>
  <c r="L13" i="12"/>
  <c r="M12" i="12"/>
  <c r="L15" i="12"/>
  <c r="AG44" i="4"/>
  <c r="AG15" i="4" s="1"/>
  <c r="K18" i="17"/>
  <c r="K15" i="17"/>
  <c r="K13" i="17"/>
  <c r="K14" i="17"/>
  <c r="L12" i="17"/>
  <c r="K21" i="17"/>
  <c r="K16" i="17"/>
  <c r="AE46" i="2"/>
  <c r="AE18" i="2" s="1"/>
  <c r="L52" i="2"/>
  <c r="M52" i="2" s="1"/>
  <c r="M24" i="2" s="1"/>
  <c r="L26" i="2"/>
  <c r="I50" i="2"/>
  <c r="I22" i="2" s="1"/>
  <c r="AI50" i="2"/>
  <c r="AI22" i="2" s="1"/>
  <c r="AG50" i="2"/>
  <c r="AG22" i="2" s="1"/>
  <c r="K48" i="4"/>
  <c r="K19" i="4" s="1"/>
  <c r="AI48" i="4"/>
  <c r="AA48" i="4"/>
  <c r="AA19" i="4" s="1"/>
  <c r="AC48" i="4"/>
  <c r="AC19" i="4" s="1"/>
  <c r="W48" i="4"/>
  <c r="Y48" i="4"/>
  <c r="Y19" i="4" s="1"/>
  <c r="AG48" i="4"/>
  <c r="AG19" i="4" s="1"/>
  <c r="J52" i="2"/>
  <c r="K52" i="2" s="1"/>
  <c r="K24" i="2" s="1"/>
  <c r="J26" i="2"/>
  <c r="AE44" i="4"/>
  <c r="AE15" i="4" s="1"/>
  <c r="H26" i="2"/>
  <c r="H52" i="2"/>
  <c r="AC50" i="2"/>
  <c r="W44" i="4"/>
  <c r="W15" i="4" s="1"/>
  <c r="Y46" i="2"/>
  <c r="Y18" i="2" s="1"/>
  <c r="N21" i="18"/>
  <c r="N16" i="18"/>
  <c r="N14" i="18"/>
  <c r="N13" i="18"/>
  <c r="N18" i="18"/>
  <c r="N15" i="18"/>
  <c r="AA44" i="4"/>
  <c r="AA15" i="4" s="1"/>
  <c r="Y50" i="2"/>
  <c r="Y22" i="2" s="1"/>
  <c r="V30" i="4"/>
  <c r="D40" i="4"/>
  <c r="F40" i="4"/>
  <c r="G40" i="4" s="1"/>
  <c r="G11" i="4" s="1"/>
  <c r="N40" i="4"/>
  <c r="O40" i="4" s="1"/>
  <c r="P40" i="4"/>
  <c r="Q40" i="4" s="1"/>
  <c r="J40" i="4"/>
  <c r="K40" i="4" s="1"/>
  <c r="K11" i="4" s="1"/>
  <c r="H40" i="4"/>
  <c r="I40" i="4" s="1"/>
  <c r="I11" i="4" s="1"/>
  <c r="L40" i="4"/>
  <c r="M40" i="4" s="1"/>
  <c r="M11" i="4" s="1"/>
  <c r="AK48" i="4"/>
  <c r="AK19" i="4" s="1"/>
  <c r="AI44" i="4"/>
  <c r="AI15" i="4" s="1"/>
  <c r="V10" i="2"/>
  <c r="D42" i="2"/>
  <c r="N42" i="2"/>
  <c r="O42" i="2" s="1"/>
  <c r="O14" i="2" s="1"/>
  <c r="F42" i="2"/>
  <c r="G42" i="2" s="1"/>
  <c r="G14" i="2" s="1"/>
  <c r="J42" i="2"/>
  <c r="K42" i="2" s="1"/>
  <c r="K14" i="2" s="1"/>
  <c r="P42" i="2"/>
  <c r="Q42" i="2" s="1"/>
  <c r="Q14" i="2" s="1"/>
  <c r="H42" i="2"/>
  <c r="L42" i="2"/>
  <c r="M42" i="2" s="1"/>
  <c r="M14" i="2" s="1"/>
  <c r="AC46" i="2"/>
  <c r="AC18" i="2" s="1"/>
  <c r="L50" i="4"/>
  <c r="L23" i="4"/>
  <c r="L30" i="4" s="1"/>
  <c r="H33" i="4" s="1"/>
  <c r="AA50" i="2"/>
  <c r="AA22" i="2" s="1"/>
  <c r="B14" i="13"/>
  <c r="C16" i="17"/>
  <c r="D14" i="12"/>
  <c r="F21" i="18"/>
  <c r="D16" i="12"/>
  <c r="F13" i="18"/>
  <c r="C21" i="17"/>
  <c r="B15" i="13"/>
  <c r="C18" i="17"/>
  <c r="F15" i="18"/>
  <c r="B13" i="13"/>
  <c r="C13" i="17"/>
  <c r="C15" i="17"/>
  <c r="D15" i="12"/>
  <c r="C14" i="17"/>
  <c r="F14" i="18"/>
  <c r="D13" i="12"/>
  <c r="F16" i="18"/>
  <c r="B16" i="13"/>
  <c r="F18" i="18"/>
  <c r="P33" i="4" l="1"/>
  <c r="P31" i="4"/>
  <c r="D31" i="4"/>
  <c r="AJ33" i="4"/>
  <c r="AF31" i="4"/>
  <c r="AE48" i="4"/>
  <c r="AE19" i="4" s="1"/>
  <c r="W50" i="2"/>
  <c r="W22" i="2" s="1"/>
  <c r="L18" i="17"/>
  <c r="L15" i="17"/>
  <c r="L13" i="17"/>
  <c r="L21" i="17"/>
  <c r="L14" i="17"/>
  <c r="M12" i="17"/>
  <c r="L16" i="17"/>
  <c r="AD31" i="4"/>
  <c r="F31" i="4"/>
  <c r="AJ31" i="4"/>
  <c r="K16" i="13"/>
  <c r="K13" i="13"/>
  <c r="K14" i="13"/>
  <c r="K15" i="13"/>
  <c r="L12" i="13"/>
  <c r="I52" i="2"/>
  <c r="I24" i="2" s="1"/>
  <c r="AC52" i="2"/>
  <c r="AE52" i="2"/>
  <c r="AE24" i="2" s="1"/>
  <c r="D33" i="4"/>
  <c r="Z33" i="4"/>
  <c r="H31" i="4"/>
  <c r="E40" i="4"/>
  <c r="E11" i="4" s="1"/>
  <c r="AE40" i="4"/>
  <c r="AE11" i="4" s="1"/>
  <c r="AI40" i="4"/>
  <c r="AI11" i="4" s="1"/>
  <c r="AC40" i="4"/>
  <c r="AC11" i="4" s="1"/>
  <c r="Y40" i="4"/>
  <c r="W40" i="4"/>
  <c r="W11" i="4" s="1"/>
  <c r="H28" i="2"/>
  <c r="H34" i="2" s="1"/>
  <c r="H54" i="2"/>
  <c r="Z31" i="4"/>
  <c r="X31" i="4"/>
  <c r="L33" i="4"/>
  <c r="L31" i="4"/>
  <c r="V33" i="4"/>
  <c r="V31" i="4"/>
  <c r="L54" i="2"/>
  <c r="M54" i="2" s="1"/>
  <c r="M26" i="2" s="1"/>
  <c r="L28" i="2"/>
  <c r="L34" i="2" s="1"/>
  <c r="AD33" i="4"/>
  <c r="AB33" i="4"/>
  <c r="M50" i="4"/>
  <c r="M21" i="4" s="1"/>
  <c r="AI50" i="4"/>
  <c r="AI21" i="4" s="1"/>
  <c r="AA50" i="4"/>
  <c r="AA21" i="4" s="1"/>
  <c r="W50" i="4"/>
  <c r="W21" i="4" s="1"/>
  <c r="AH31" i="4"/>
  <c r="F33" i="4"/>
  <c r="N12" i="12"/>
  <c r="M16" i="12"/>
  <c r="M14" i="12"/>
  <c r="M13" i="12"/>
  <c r="M15" i="12"/>
  <c r="P28" i="2"/>
  <c r="P34" i="2" s="1"/>
  <c r="P54" i="2"/>
  <c r="Q54" i="2" s="1"/>
  <c r="J33" i="4"/>
  <c r="J28" i="2"/>
  <c r="J34" i="2" s="1"/>
  <c r="J54" i="2"/>
  <c r="K54" i="2" s="1"/>
  <c r="K26" i="2" s="1"/>
  <c r="AH33" i="4"/>
  <c r="AF33" i="4"/>
  <c r="AI42" i="2"/>
  <c r="AI14" i="2" s="1"/>
  <c r="AG42" i="2"/>
  <c r="AG14" i="2" s="1"/>
  <c r="Y42" i="2"/>
  <c r="Y14" i="2" s="1"/>
  <c r="W42" i="2"/>
  <c r="W14" i="2" s="1"/>
  <c r="AA42" i="2"/>
  <c r="AA14" i="2" s="1"/>
  <c r="AE42" i="2"/>
  <c r="AE14" i="2" s="1"/>
  <c r="AC42" i="2"/>
  <c r="AC14" i="2" s="1"/>
  <c r="N31" i="4"/>
  <c r="V34" i="2"/>
  <c r="J40" i="2"/>
  <c r="K40" i="2" s="1"/>
  <c r="K12" i="2" s="1"/>
  <c r="D40" i="2"/>
  <c r="F40" i="2"/>
  <c r="G40" i="2" s="1"/>
  <c r="G12" i="2" s="1"/>
  <c r="P40" i="2"/>
  <c r="Q40" i="2" s="1"/>
  <c r="Q12" i="2" s="1"/>
  <c r="N40" i="2"/>
  <c r="O40" i="2" s="1"/>
  <c r="O12" i="2" s="1"/>
  <c r="H40" i="2"/>
  <c r="I40" i="2" s="1"/>
  <c r="I12" i="2" s="1"/>
  <c r="L40" i="2"/>
  <c r="M40" i="2" s="1"/>
  <c r="M12" i="2" s="1"/>
  <c r="J31" i="4"/>
  <c r="X33" i="4"/>
  <c r="AB31" i="4"/>
  <c r="N33" i="4"/>
  <c r="D15" i="17"/>
  <c r="C13" i="13"/>
  <c r="D21" i="17"/>
  <c r="D16" i="17"/>
  <c r="C16" i="13"/>
  <c r="E13" i="12"/>
  <c r="C14" i="13"/>
  <c r="E15" i="12"/>
  <c r="D14" i="17"/>
  <c r="D13" i="17"/>
  <c r="D18" i="17"/>
  <c r="E14" i="12"/>
  <c r="C15" i="13"/>
  <c r="E16" i="12"/>
  <c r="E40" i="2" l="1"/>
  <c r="E12" i="2" s="1"/>
  <c r="AG40" i="2"/>
  <c r="AG12" i="2" s="1"/>
  <c r="AE40" i="2"/>
  <c r="AE12" i="2" s="1"/>
  <c r="Y40" i="2"/>
  <c r="Y12" i="2" s="1"/>
  <c r="AA40" i="2"/>
  <c r="AA12" i="2" s="1"/>
  <c r="AC40" i="2"/>
  <c r="AC12" i="2" s="1"/>
  <c r="AI40" i="2"/>
  <c r="AI12" i="2" s="1"/>
  <c r="W40" i="2"/>
  <c r="W12" i="2" s="1"/>
  <c r="Q26" i="2"/>
  <c r="AE54" i="2"/>
  <c r="AE26" i="2" s="1"/>
  <c r="AE50" i="4"/>
  <c r="AE21" i="4" s="1"/>
  <c r="AA40" i="4"/>
  <c r="AA11" i="4" s="1"/>
  <c r="AG52" i="2"/>
  <c r="AG24" i="2" s="1"/>
  <c r="AC50" i="4"/>
  <c r="AC21" i="4" s="1"/>
  <c r="W52" i="2"/>
  <c r="W24" i="2" s="1"/>
  <c r="L15" i="13"/>
  <c r="L13" i="13"/>
  <c r="L16" i="13"/>
  <c r="L14" i="13"/>
  <c r="M12" i="13"/>
  <c r="V35" i="2"/>
  <c r="V37" i="2"/>
  <c r="AG50" i="4"/>
  <c r="AG21" i="4" s="1"/>
  <c r="AG40" i="4"/>
  <c r="AG11" i="4" s="1"/>
  <c r="Y52" i="2"/>
  <c r="Y24" i="2" s="1"/>
  <c r="N12" i="17"/>
  <c r="M18" i="17"/>
  <c r="M15" i="17"/>
  <c r="M13" i="17"/>
  <c r="M21" i="17"/>
  <c r="M14" i="17"/>
  <c r="M16" i="17"/>
  <c r="P35" i="2"/>
  <c r="P37" i="2"/>
  <c r="Y50" i="4"/>
  <c r="Y21" i="4" s="1"/>
  <c r="L37" i="2"/>
  <c r="L35" i="2"/>
  <c r="I54" i="2"/>
  <c r="I26" i="2" s="1"/>
  <c r="Y54" i="2"/>
  <c r="Y26" i="2" s="1"/>
  <c r="AK40" i="4"/>
  <c r="AK11" i="4" s="1"/>
  <c r="AI52" i="2"/>
  <c r="AI24" i="2" s="1"/>
  <c r="H37" i="2"/>
  <c r="H35" i="2"/>
  <c r="AF37" i="2"/>
  <c r="X37" i="2"/>
  <c r="AD37" i="2"/>
  <c r="AF35" i="2"/>
  <c r="AB35" i="2"/>
  <c r="AH35" i="2"/>
  <c r="D35" i="2"/>
  <c r="AH37" i="2"/>
  <c r="Z37" i="2"/>
  <c r="AB37" i="2"/>
  <c r="F37" i="2"/>
  <c r="D37" i="2"/>
  <c r="AD35" i="2"/>
  <c r="F35" i="2"/>
  <c r="Z35" i="2"/>
  <c r="X35" i="2"/>
  <c r="N35" i="2"/>
  <c r="N37" i="2"/>
  <c r="BG20" i="4"/>
  <c r="BH20" i="4" s="1"/>
  <c r="A15" i="5" s="1"/>
  <c r="BG18" i="4"/>
  <c r="BH18" i="4" s="1"/>
  <c r="A13" i="5" s="1"/>
  <c r="BG13" i="4"/>
  <c r="BH13" i="4" s="1"/>
  <c r="A8" i="5" s="1"/>
  <c r="BG19" i="4"/>
  <c r="BH19" i="4" s="1"/>
  <c r="A14" i="5" s="1"/>
  <c r="BG17" i="4"/>
  <c r="BH17" i="4" s="1"/>
  <c r="A12" i="5" s="1"/>
  <c r="BG9" i="4"/>
  <c r="BH9" i="4" s="1"/>
  <c r="A4" i="5" s="1"/>
  <c r="BG21" i="4"/>
  <c r="BH21" i="4" s="1"/>
  <c r="A16" i="5" s="1"/>
  <c r="BG15" i="4"/>
  <c r="BH15" i="4" s="1"/>
  <c r="A10" i="5" s="1"/>
  <c r="BG12" i="4"/>
  <c r="BH12" i="4" s="1"/>
  <c r="A7" i="5" s="1"/>
  <c r="BG22" i="4"/>
  <c r="BH22" i="4" s="1"/>
  <c r="A17" i="5" s="1"/>
  <c r="BG14" i="4"/>
  <c r="BH14" i="4" s="1"/>
  <c r="A9" i="5" s="1"/>
  <c r="BG23" i="4"/>
  <c r="BH23" i="4" s="1"/>
  <c r="A18" i="5" s="1"/>
  <c r="BG11" i="4"/>
  <c r="BH11" i="4" s="1"/>
  <c r="A6" i="5" s="1"/>
  <c r="BG10" i="4"/>
  <c r="BH10" i="4" s="1"/>
  <c r="A5" i="5" s="1"/>
  <c r="BG16" i="4"/>
  <c r="BH16" i="4" s="1"/>
  <c r="A11" i="5" s="1"/>
  <c r="J37" i="2"/>
  <c r="J35" i="2"/>
  <c r="I20" i="12"/>
  <c r="N16" i="12"/>
  <c r="N14" i="12"/>
  <c r="N15" i="12"/>
  <c r="N13" i="12"/>
  <c r="AK50" i="4"/>
  <c r="AK21" i="4" s="1"/>
  <c r="AA52" i="2"/>
  <c r="AA24" i="2" s="1"/>
  <c r="E13" i="17"/>
  <c r="E18" i="17"/>
  <c r="F13" i="12"/>
  <c r="E21" i="17"/>
  <c r="D14" i="13"/>
  <c r="F15" i="12"/>
  <c r="E14" i="17"/>
  <c r="F16" i="12"/>
  <c r="E16" i="17"/>
  <c r="E15" i="17"/>
  <c r="D13" i="13"/>
  <c r="D16" i="13"/>
  <c r="F14" i="12"/>
  <c r="D15" i="13"/>
  <c r="BE14" i="2" l="1"/>
  <c r="BF14" i="2" s="1"/>
  <c r="A9" i="3" s="1"/>
  <c r="BE13" i="2"/>
  <c r="BF13" i="2" s="1"/>
  <c r="A8" i="3" s="1"/>
  <c r="BE10" i="2"/>
  <c r="BF10" i="2" s="1"/>
  <c r="A5" i="3" s="1"/>
  <c r="BE21" i="2"/>
  <c r="BF21" i="2" s="1"/>
  <c r="A16" i="3" s="1"/>
  <c r="BE18" i="2"/>
  <c r="BF18" i="2" s="1"/>
  <c r="A13" i="3" s="1"/>
  <c r="BE11" i="2"/>
  <c r="BF11" i="2" s="1"/>
  <c r="A6" i="3" s="1"/>
  <c r="BE19" i="2"/>
  <c r="BF19" i="2" s="1"/>
  <c r="A14" i="3" s="1"/>
  <c r="BE9" i="2"/>
  <c r="BF9" i="2" s="1"/>
  <c r="A4" i="3" s="1"/>
  <c r="BE16" i="2"/>
  <c r="BF16" i="2" s="1"/>
  <c r="A11" i="3" s="1"/>
  <c r="BE22" i="2"/>
  <c r="BF22" i="2" s="1"/>
  <c r="A17" i="3" s="1"/>
  <c r="BE20" i="2"/>
  <c r="BF20" i="2" s="1"/>
  <c r="A15" i="3" s="1"/>
  <c r="BE17" i="2"/>
  <c r="BF17" i="2" s="1"/>
  <c r="A12" i="3" s="1"/>
  <c r="BE12" i="2"/>
  <c r="BF12" i="2" s="1"/>
  <c r="A7" i="3" s="1"/>
  <c r="BE15" i="2"/>
  <c r="BF15" i="2" s="1"/>
  <c r="A10" i="3" s="1"/>
  <c r="N12" i="13"/>
  <c r="M16" i="13"/>
  <c r="M15" i="13"/>
  <c r="M14" i="13"/>
  <c r="M13" i="13"/>
  <c r="AG54" i="2"/>
  <c r="AG26" i="2" s="1"/>
  <c r="N21" i="17"/>
  <c r="N16" i="17"/>
  <c r="N14" i="17"/>
  <c r="N18" i="17"/>
  <c r="N13" i="17"/>
  <c r="N15" i="17"/>
  <c r="W54" i="2"/>
  <c r="W26" i="2" s="1"/>
  <c r="J20" i="12"/>
  <c r="I22" i="12"/>
  <c r="I24" i="12"/>
  <c r="I23" i="12"/>
  <c r="I21" i="12"/>
  <c r="AC54" i="2"/>
  <c r="AC26" i="2" s="1"/>
  <c r="AA54" i="2"/>
  <c r="AA26" i="2" s="1"/>
  <c r="AI54" i="2"/>
  <c r="AI26" i="2" s="1"/>
  <c r="J5" i="5"/>
  <c r="B13" i="5"/>
  <c r="K13" i="5"/>
  <c r="F13" i="17"/>
  <c r="H11" i="5"/>
  <c r="I7" i="5"/>
  <c r="K4" i="5"/>
  <c r="H17" i="5"/>
  <c r="D11" i="5"/>
  <c r="F21" i="17"/>
  <c r="F5" i="5"/>
  <c r="K6" i="5"/>
  <c r="H5" i="5"/>
  <c r="K8" i="5"/>
  <c r="I8" i="5"/>
  <c r="I16" i="5"/>
  <c r="B4" i="5"/>
  <c r="I5" i="5"/>
  <c r="K11" i="5"/>
  <c r="H7" i="5"/>
  <c r="E12" i="5"/>
  <c r="G13" i="5"/>
  <c r="E7" i="5"/>
  <c r="C9" i="5"/>
  <c r="J6" i="5"/>
  <c r="G7" i="5"/>
  <c r="B10" i="5"/>
  <c r="A22" i="12"/>
  <c r="H14" i="5"/>
  <c r="D13" i="5"/>
  <c r="I4" i="5"/>
  <c r="I10" i="5"/>
  <c r="H4" i="5"/>
  <c r="I14" i="5"/>
  <c r="B6" i="5"/>
  <c r="F16" i="17"/>
  <c r="K12" i="5"/>
  <c r="K18" i="5"/>
  <c r="H10" i="5"/>
  <c r="C17" i="5"/>
  <c r="B7" i="5"/>
  <c r="F15" i="17"/>
  <c r="G12" i="5"/>
  <c r="G11" i="5"/>
  <c r="F16" i="5"/>
  <c r="B12" i="5"/>
  <c r="J9" i="5"/>
  <c r="E6" i="5"/>
  <c r="D16" i="5"/>
  <c r="B15" i="5"/>
  <c r="F11" i="5"/>
  <c r="C4" i="5"/>
  <c r="I9" i="5"/>
  <c r="E16" i="13"/>
  <c r="D5" i="5"/>
  <c r="F6" i="5"/>
  <c r="C8" i="5"/>
  <c r="I13" i="5"/>
  <c r="C12" i="5"/>
  <c r="E4" i="5"/>
  <c r="K9" i="5"/>
  <c r="G16" i="5"/>
  <c r="A24" i="12"/>
  <c r="C7" i="5"/>
  <c r="J11" i="5"/>
  <c r="A21" i="12"/>
  <c r="K5" i="5"/>
  <c r="B11" i="5"/>
  <c r="B8" i="5"/>
  <c r="G6" i="5"/>
  <c r="G4" i="5"/>
  <c r="K14" i="5"/>
  <c r="E10" i="5"/>
  <c r="J13" i="5"/>
  <c r="E14" i="13"/>
  <c r="E16" i="5"/>
  <c r="F14" i="5"/>
  <c r="D10" i="5"/>
  <c r="C14" i="5"/>
  <c r="J4" i="5"/>
  <c r="E14" i="5"/>
  <c r="E17" i="5"/>
  <c r="I17" i="5"/>
  <c r="D12" i="5"/>
  <c r="I11" i="5"/>
  <c r="H16" i="5"/>
  <c r="B17" i="5"/>
  <c r="C11" i="5"/>
  <c r="H6" i="5"/>
  <c r="I15" i="5"/>
  <c r="B5" i="5"/>
  <c r="F13" i="5"/>
  <c r="E13" i="5"/>
  <c r="I6" i="5"/>
  <c r="D17" i="5"/>
  <c r="C10" i="5"/>
  <c r="K15" i="5"/>
  <c r="F7" i="5"/>
  <c r="C6" i="5"/>
  <c r="D14" i="5"/>
  <c r="J12" i="5"/>
  <c r="G10" i="5"/>
  <c r="F10" i="5"/>
  <c r="I18" i="5"/>
  <c r="E13" i="13"/>
  <c r="B18" i="5"/>
  <c r="B9" i="5"/>
  <c r="E5" i="5"/>
  <c r="C5" i="5"/>
  <c r="H13" i="5"/>
  <c r="D6" i="5"/>
  <c r="F14" i="17"/>
  <c r="G17" i="5"/>
  <c r="C15" i="5"/>
  <c r="G14" i="5"/>
  <c r="A23" i="12"/>
  <c r="F17" i="5"/>
  <c r="D7" i="5"/>
  <c r="F4" i="5"/>
  <c r="E11" i="5"/>
  <c r="H12" i="5"/>
  <c r="B14" i="5"/>
  <c r="G5" i="5"/>
  <c r="C18" i="5"/>
  <c r="E15" i="13"/>
  <c r="B16" i="5"/>
  <c r="C13" i="5"/>
  <c r="J8" i="5"/>
  <c r="I12" i="5"/>
  <c r="C16" i="5"/>
  <c r="J18" i="5"/>
  <c r="J15" i="5"/>
  <c r="J14" i="5"/>
  <c r="F12" i="5"/>
  <c r="D4" i="5"/>
  <c r="F18" i="17"/>
  <c r="L15" i="5" l="1"/>
  <c r="L12" i="5"/>
  <c r="L17" i="5"/>
  <c r="L4" i="5"/>
  <c r="L11" i="5"/>
  <c r="L10" i="5"/>
  <c r="L9" i="5"/>
  <c r="L7" i="5"/>
  <c r="L18" i="5"/>
  <c r="L14" i="5"/>
  <c r="L16" i="5"/>
  <c r="L6" i="5"/>
  <c r="L13" i="5"/>
  <c r="L8" i="5"/>
  <c r="L5" i="5"/>
  <c r="N16" i="13"/>
  <c r="N14" i="13"/>
  <c r="N15" i="13"/>
  <c r="I20" i="13"/>
  <c r="N13" i="13"/>
  <c r="J24" i="12"/>
  <c r="K20" i="12"/>
  <c r="J21" i="12"/>
  <c r="J22" i="12"/>
  <c r="J23" i="12"/>
  <c r="J16" i="3"/>
  <c r="I13" i="3"/>
  <c r="I5" i="3"/>
  <c r="G12" i="3"/>
  <c r="C10" i="3"/>
  <c r="H10" i="3"/>
  <c r="M5" i="3"/>
  <c r="L15" i="3"/>
  <c r="M15" i="3"/>
  <c r="L17" i="3"/>
  <c r="E7" i="3"/>
  <c r="G17" i="3"/>
  <c r="D7" i="3"/>
  <c r="H13" i="3"/>
  <c r="D8" i="3"/>
  <c r="L4" i="3"/>
  <c r="G16" i="3"/>
  <c r="F16" i="3"/>
  <c r="B11" i="3"/>
  <c r="J14" i="3"/>
  <c r="B9" i="3"/>
  <c r="H11" i="3"/>
  <c r="I8" i="3"/>
  <c r="G7" i="3"/>
  <c r="J12" i="3"/>
  <c r="C17" i="3"/>
  <c r="B23" i="12"/>
  <c r="C9" i="3"/>
  <c r="F13" i="3"/>
  <c r="K7" i="3"/>
  <c r="F14" i="13"/>
  <c r="C6" i="3"/>
  <c r="L8" i="3"/>
  <c r="C5" i="3"/>
  <c r="J13" i="3"/>
  <c r="B22" i="12"/>
  <c r="C8" i="3"/>
  <c r="E9" i="3"/>
  <c r="G4" i="3"/>
  <c r="K4" i="3"/>
  <c r="I6" i="3"/>
  <c r="L6" i="3"/>
  <c r="M8" i="3"/>
  <c r="D17" i="3"/>
  <c r="D14" i="3"/>
  <c r="B7" i="3"/>
  <c r="B17" i="3"/>
  <c r="D5" i="3"/>
  <c r="C15" i="3"/>
  <c r="F15" i="3"/>
  <c r="I11" i="3"/>
  <c r="K17" i="3"/>
  <c r="E8" i="3"/>
  <c r="L12" i="3"/>
  <c r="I12" i="3"/>
  <c r="G15" i="3"/>
  <c r="M13" i="3"/>
  <c r="I7" i="3"/>
  <c r="F10" i="3"/>
  <c r="C16" i="3"/>
  <c r="L5" i="3"/>
  <c r="B14" i="3"/>
  <c r="M16" i="3"/>
  <c r="F14" i="3"/>
  <c r="B6" i="3"/>
  <c r="M10" i="3"/>
  <c r="H16" i="3"/>
  <c r="I9" i="3"/>
  <c r="C14" i="3"/>
  <c r="F16" i="13"/>
  <c r="B13" i="3"/>
  <c r="E16" i="3"/>
  <c r="H5" i="3"/>
  <c r="G9" i="3"/>
  <c r="B24" i="12"/>
  <c r="C11" i="3"/>
  <c r="K5" i="3"/>
  <c r="H15" i="3"/>
  <c r="J4" i="3"/>
  <c r="H4" i="3"/>
  <c r="F17" i="3"/>
  <c r="D9" i="3"/>
  <c r="K14" i="3"/>
  <c r="K15" i="3"/>
  <c r="J11" i="3"/>
  <c r="K10" i="3"/>
  <c r="F13" i="13"/>
  <c r="H17" i="3"/>
  <c r="J5" i="3"/>
  <c r="I17" i="3"/>
  <c r="J10" i="3"/>
  <c r="G5" i="3"/>
  <c r="B15" i="3"/>
  <c r="B21" i="12"/>
  <c r="B12" i="3"/>
  <c r="H7" i="3"/>
  <c r="F5" i="3"/>
  <c r="M12" i="3"/>
  <c r="E15" i="3"/>
  <c r="E10" i="3"/>
  <c r="B8" i="3"/>
  <c r="E13" i="3"/>
  <c r="E17" i="3"/>
  <c r="B4" i="3"/>
  <c r="M6" i="3"/>
  <c r="H6" i="3"/>
  <c r="D4" i="3"/>
  <c r="J9" i="3"/>
  <c r="I10" i="3"/>
  <c r="I16" i="3"/>
  <c r="M17" i="3"/>
  <c r="F12" i="3"/>
  <c r="D13" i="3"/>
  <c r="E12" i="3"/>
  <c r="G10" i="3"/>
  <c r="B5" i="3"/>
  <c r="L10" i="3"/>
  <c r="J17" i="3"/>
  <c r="F4" i="3"/>
  <c r="D10" i="3"/>
  <c r="G11" i="3"/>
  <c r="D15" i="3"/>
  <c r="G6" i="3"/>
  <c r="B10" i="3"/>
  <c r="C7" i="3"/>
  <c r="F6" i="3"/>
  <c r="D11" i="3"/>
  <c r="K6" i="3"/>
  <c r="L13" i="3"/>
  <c r="M14" i="3"/>
  <c r="F8" i="3"/>
  <c r="H12" i="3"/>
  <c r="E5" i="3"/>
  <c r="C12" i="3"/>
  <c r="G13" i="3"/>
  <c r="M4" i="3"/>
  <c r="C13" i="3"/>
  <c r="H14" i="3"/>
  <c r="F7" i="3"/>
  <c r="H9" i="3"/>
  <c r="L14" i="3"/>
  <c r="F15" i="13"/>
  <c r="C4" i="3"/>
  <c r="I4" i="3"/>
  <c r="K13" i="3"/>
  <c r="G14" i="3"/>
  <c r="K12" i="3"/>
  <c r="F11" i="3"/>
  <c r="I15" i="3"/>
  <c r="G8" i="3"/>
  <c r="D6" i="3"/>
  <c r="B16" i="3"/>
  <c r="M7" i="3"/>
  <c r="J7" i="3"/>
  <c r="E14" i="3"/>
  <c r="J8" i="3"/>
  <c r="L16" i="3"/>
  <c r="J15" i="3"/>
  <c r="E4" i="3"/>
  <c r="H8" i="3"/>
  <c r="E6" i="3"/>
  <c r="J6" i="3"/>
  <c r="I14" i="3"/>
  <c r="L7" i="3"/>
  <c r="E11" i="3"/>
  <c r="K8" i="3"/>
  <c r="K16" i="3"/>
  <c r="F9" i="3"/>
  <c r="C23" i="3" l="1"/>
  <c r="N4" i="3"/>
  <c r="N12" i="3"/>
  <c r="N7" i="3"/>
  <c r="N15" i="3"/>
  <c r="N6" i="3"/>
  <c r="C25" i="3"/>
  <c r="C29" i="3"/>
  <c r="N5" i="3"/>
  <c r="N13" i="3"/>
  <c r="C33" i="3"/>
  <c r="N11" i="3"/>
  <c r="C28" i="3"/>
  <c r="N8" i="3"/>
  <c r="N17" i="3"/>
  <c r="C26" i="3"/>
  <c r="C24" i="3"/>
  <c r="C34" i="3"/>
  <c r="N16" i="3"/>
  <c r="N9" i="3"/>
  <c r="C35" i="3"/>
  <c r="C32" i="3"/>
  <c r="C31" i="3"/>
  <c r="N10" i="3"/>
  <c r="N14" i="3"/>
  <c r="C27" i="3"/>
  <c r="C36" i="3"/>
  <c r="C30" i="3"/>
  <c r="J20" i="13"/>
  <c r="I21" i="13"/>
  <c r="I22" i="13"/>
  <c r="I23" i="13"/>
  <c r="I24" i="13"/>
  <c r="L20" i="12"/>
  <c r="K24" i="12"/>
  <c r="K21" i="12"/>
  <c r="K22" i="12"/>
  <c r="K23" i="12"/>
  <c r="C23" i="12"/>
  <c r="C22" i="12"/>
  <c r="A22" i="13"/>
  <c r="A21" i="13"/>
  <c r="C21" i="12"/>
  <c r="A23" i="13"/>
  <c r="C24" i="12"/>
  <c r="A24" i="13"/>
  <c r="M20" i="12" l="1"/>
  <c r="L21" i="12"/>
  <c r="L22" i="12"/>
  <c r="L23" i="12"/>
  <c r="L24" i="12"/>
  <c r="J24" i="13"/>
  <c r="J22" i="13"/>
  <c r="K20" i="13"/>
  <c r="J23" i="13"/>
  <c r="J21" i="13"/>
  <c r="B22" i="13"/>
  <c r="D21" i="12"/>
  <c r="D23" i="12"/>
  <c r="B23" i="13"/>
  <c r="B21" i="13"/>
  <c r="D24" i="12"/>
  <c r="D22" i="12"/>
  <c r="B24" i="13"/>
  <c r="K24" i="13" l="1"/>
  <c r="K23" i="13"/>
  <c r="L20" i="13"/>
  <c r="K21" i="13"/>
  <c r="K22" i="13"/>
  <c r="M22" i="12"/>
  <c r="N20" i="12"/>
  <c r="M24" i="12"/>
  <c r="M23" i="12"/>
  <c r="M21" i="12"/>
  <c r="E24" i="12"/>
  <c r="C23" i="13"/>
  <c r="E21" i="12"/>
  <c r="C22" i="13"/>
  <c r="C21" i="13"/>
  <c r="C24" i="13"/>
  <c r="E22" i="12"/>
  <c r="E23" i="12"/>
  <c r="I28" i="12" l="1"/>
  <c r="N21" i="12"/>
  <c r="N23" i="12"/>
  <c r="N22" i="12"/>
  <c r="N24" i="12"/>
  <c r="L23" i="13"/>
  <c r="L21" i="13"/>
  <c r="L24" i="13"/>
  <c r="L22" i="13"/>
  <c r="M20" i="13"/>
  <c r="D22" i="13"/>
  <c r="F21" i="12"/>
  <c r="D24" i="13"/>
  <c r="F22" i="12"/>
  <c r="D23" i="13"/>
  <c r="F23" i="12"/>
  <c r="D21" i="13"/>
  <c r="F24" i="12"/>
  <c r="M24" i="13" l="1"/>
  <c r="M23" i="13"/>
  <c r="M22" i="13"/>
  <c r="M21" i="13"/>
  <c r="N20" i="13"/>
  <c r="J28" i="12"/>
  <c r="I32" i="12"/>
  <c r="I30" i="12"/>
  <c r="I29" i="12"/>
  <c r="I31" i="12"/>
  <c r="A29" i="12"/>
  <c r="A32" i="12"/>
  <c r="E22" i="13"/>
  <c r="E24" i="13"/>
  <c r="E21" i="13"/>
  <c r="A30" i="12"/>
  <c r="E23" i="13"/>
  <c r="A31" i="12"/>
  <c r="K28" i="12" l="1"/>
  <c r="J32" i="12"/>
  <c r="J30" i="12"/>
  <c r="J29" i="12"/>
  <c r="J31" i="12"/>
  <c r="N23" i="13"/>
  <c r="N21" i="13"/>
  <c r="I28" i="13"/>
  <c r="N22" i="13"/>
  <c r="N24" i="13"/>
  <c r="F22" i="13"/>
  <c r="F23" i="13"/>
  <c r="B29" i="12"/>
  <c r="F21" i="13"/>
  <c r="B32" i="12"/>
  <c r="B30" i="12"/>
  <c r="F24" i="13"/>
  <c r="B31" i="12"/>
  <c r="I31" i="13" l="1"/>
  <c r="I29" i="13"/>
  <c r="I30" i="13"/>
  <c r="J28" i="13"/>
  <c r="I32" i="13"/>
  <c r="L28" i="12"/>
  <c r="K32" i="12"/>
  <c r="K29" i="12"/>
  <c r="K31" i="12"/>
  <c r="K30" i="12"/>
  <c r="A32" i="13"/>
  <c r="C29" i="12"/>
  <c r="C32" i="12"/>
  <c r="C31" i="12"/>
  <c r="A31" i="13"/>
  <c r="C30" i="12"/>
  <c r="A29" i="13"/>
  <c r="A30" i="13"/>
  <c r="M28" i="12" l="1"/>
  <c r="L32" i="12"/>
  <c r="L29" i="12"/>
  <c r="L30" i="12"/>
  <c r="L31" i="12"/>
  <c r="J31" i="13"/>
  <c r="J29" i="13"/>
  <c r="J32" i="13"/>
  <c r="J30" i="13"/>
  <c r="K28" i="13"/>
  <c r="B32" i="13"/>
  <c r="B31" i="13"/>
  <c r="D32" i="12"/>
  <c r="B29" i="13"/>
  <c r="B30" i="13"/>
  <c r="D30" i="12"/>
  <c r="D29" i="12"/>
  <c r="D31" i="12"/>
  <c r="K31" i="13" l="1"/>
  <c r="L28" i="13"/>
  <c r="K29" i="13"/>
  <c r="K32" i="13"/>
  <c r="K30" i="13"/>
  <c r="N28" i="12"/>
  <c r="M32" i="12"/>
  <c r="M31" i="12"/>
  <c r="M30" i="12"/>
  <c r="M29" i="12"/>
  <c r="E29" i="12"/>
  <c r="C30" i="13"/>
  <c r="E32" i="12"/>
  <c r="C32" i="13"/>
  <c r="C29" i="13"/>
  <c r="E31" i="12"/>
  <c r="E30" i="12"/>
  <c r="C31" i="13"/>
  <c r="I36" i="12" l="1"/>
  <c r="N32" i="12"/>
  <c r="N30" i="12"/>
  <c r="N29" i="12"/>
  <c r="N31" i="12"/>
  <c r="L30" i="13"/>
  <c r="L31" i="13"/>
  <c r="L29" i="13"/>
  <c r="M28" i="13"/>
  <c r="L32" i="13"/>
  <c r="F31" i="12"/>
  <c r="F32" i="12"/>
  <c r="D32" i="13"/>
  <c r="D30" i="13"/>
  <c r="F29" i="12"/>
  <c r="D29" i="13"/>
  <c r="D31" i="13"/>
  <c r="F30" i="12"/>
  <c r="M32" i="13" l="1"/>
  <c r="M30" i="13"/>
  <c r="M31" i="13"/>
  <c r="N28" i="13"/>
  <c r="M29" i="13"/>
  <c r="J36" i="12"/>
  <c r="I40" i="12"/>
  <c r="I39" i="12"/>
  <c r="I38" i="12"/>
  <c r="I37" i="12"/>
  <c r="E31" i="13"/>
  <c r="E32" i="13"/>
  <c r="A40" i="12"/>
  <c r="E29" i="13"/>
  <c r="E30" i="13"/>
  <c r="A37" i="12"/>
  <c r="A38" i="12"/>
  <c r="A39" i="12"/>
  <c r="K36" i="12" l="1"/>
  <c r="J40" i="12"/>
  <c r="J37" i="12"/>
  <c r="J38" i="12"/>
  <c r="J39" i="12"/>
  <c r="I36" i="13"/>
  <c r="N32" i="13"/>
  <c r="N30" i="13"/>
  <c r="N31" i="13"/>
  <c r="N29" i="13"/>
  <c r="F29" i="13"/>
  <c r="B40" i="12"/>
  <c r="B38" i="12"/>
  <c r="F30" i="13"/>
  <c r="F31" i="13"/>
  <c r="F32" i="13"/>
  <c r="B39" i="12"/>
  <c r="I40" i="13" l="1"/>
  <c r="I38" i="13"/>
  <c r="I39" i="13"/>
  <c r="J36" i="13"/>
  <c r="I37" i="13"/>
  <c r="L36" i="12"/>
  <c r="K40" i="12"/>
  <c r="K39" i="12"/>
  <c r="K38" i="12"/>
  <c r="K37" i="12"/>
  <c r="A37" i="13"/>
  <c r="A40" i="13"/>
  <c r="A39" i="13"/>
  <c r="C39" i="12"/>
  <c r="A38" i="13"/>
  <c r="C40" i="12"/>
  <c r="C38" i="12"/>
  <c r="M36" i="12" l="1"/>
  <c r="L40" i="12"/>
  <c r="L38" i="12"/>
  <c r="L39" i="12"/>
  <c r="L37" i="12"/>
  <c r="J40" i="13"/>
  <c r="J39" i="13"/>
  <c r="K36" i="13"/>
  <c r="J38" i="13"/>
  <c r="J37" i="13"/>
  <c r="B40" i="13"/>
  <c r="D40" i="12"/>
  <c r="B37" i="13"/>
  <c r="D39" i="12"/>
  <c r="B39" i="13"/>
  <c r="D38" i="12"/>
  <c r="B38" i="13"/>
  <c r="K39" i="13" l="1"/>
  <c r="K37" i="13"/>
  <c r="K38" i="13"/>
  <c r="L36" i="13"/>
  <c r="K40" i="13"/>
  <c r="N36" i="12"/>
  <c r="M40" i="12"/>
  <c r="M38" i="12"/>
  <c r="M37" i="12"/>
  <c r="M39" i="12"/>
  <c r="E39" i="12"/>
  <c r="C37" i="13"/>
  <c r="C39" i="13"/>
  <c r="C38" i="13"/>
  <c r="E38" i="12"/>
  <c r="C40" i="13"/>
  <c r="E40" i="12"/>
  <c r="I44" i="12" l="1"/>
  <c r="N40" i="12"/>
  <c r="N37" i="12"/>
  <c r="N39" i="12"/>
  <c r="N38" i="12"/>
  <c r="L39" i="13"/>
  <c r="L37" i="13"/>
  <c r="M36" i="13"/>
  <c r="L38" i="13"/>
  <c r="L40" i="13"/>
  <c r="D38" i="13"/>
  <c r="D39" i="13"/>
  <c r="F40" i="12"/>
  <c r="D37" i="13"/>
  <c r="F38" i="12"/>
  <c r="D40" i="13"/>
  <c r="F39" i="12"/>
  <c r="M39" i="13" l="1"/>
  <c r="M37" i="13"/>
  <c r="M40" i="13"/>
  <c r="M38" i="13"/>
  <c r="N36" i="13"/>
  <c r="J44" i="12"/>
  <c r="I48" i="12"/>
  <c r="I45" i="12"/>
  <c r="I46" i="12"/>
  <c r="I47" i="12"/>
  <c r="A47" i="12"/>
  <c r="A46" i="12"/>
  <c r="E40" i="13"/>
  <c r="A45" i="12"/>
  <c r="E39" i="13"/>
  <c r="E38" i="13"/>
  <c r="A48" i="12"/>
  <c r="E37" i="13"/>
  <c r="K44" i="12" l="1"/>
  <c r="J48" i="12"/>
  <c r="J47" i="12"/>
  <c r="J46" i="12"/>
  <c r="J45" i="12"/>
  <c r="I44" i="13"/>
  <c r="N38" i="13"/>
  <c r="N40" i="13"/>
  <c r="N37" i="13"/>
  <c r="N39" i="13"/>
  <c r="B48" i="12"/>
  <c r="F40" i="13"/>
  <c r="F37" i="13"/>
  <c r="B45" i="12"/>
  <c r="F38" i="13"/>
  <c r="F39" i="13"/>
  <c r="B46" i="12"/>
  <c r="B47" i="12"/>
  <c r="J44" i="13" l="1"/>
  <c r="I48" i="13"/>
  <c r="I46" i="13"/>
  <c r="I45" i="13"/>
  <c r="I47" i="13"/>
  <c r="L44" i="12"/>
  <c r="K48" i="12"/>
  <c r="K45" i="12"/>
  <c r="K47" i="12"/>
  <c r="K46" i="12"/>
  <c r="A45" i="13"/>
  <c r="A48" i="13"/>
  <c r="C45" i="12"/>
  <c r="C48" i="12"/>
  <c r="A47" i="13"/>
  <c r="A46" i="13"/>
  <c r="C47" i="12"/>
  <c r="C46" i="12"/>
  <c r="M44" i="12" l="1"/>
  <c r="L48" i="12"/>
  <c r="L47" i="12"/>
  <c r="L46" i="12"/>
  <c r="L45" i="12"/>
  <c r="K44" i="13"/>
  <c r="J48" i="13"/>
  <c r="J46" i="13"/>
  <c r="J47" i="13"/>
  <c r="J45" i="13"/>
  <c r="B46" i="13"/>
  <c r="D48" i="12"/>
  <c r="B48" i="13"/>
  <c r="D47" i="12"/>
  <c r="D46" i="12"/>
  <c r="B45" i="13"/>
  <c r="D45" i="12"/>
  <c r="B47" i="13"/>
  <c r="K48" i="13" l="1"/>
  <c r="K46" i="13"/>
  <c r="L44" i="13"/>
  <c r="K47" i="13"/>
  <c r="K45" i="13"/>
  <c r="N44" i="12"/>
  <c r="M48" i="12"/>
  <c r="M47" i="12"/>
  <c r="M46" i="12"/>
  <c r="M45" i="12"/>
  <c r="E45" i="12"/>
  <c r="E47" i="12"/>
  <c r="C48" i="13"/>
  <c r="C45" i="13"/>
  <c r="C46" i="13"/>
  <c r="E46" i="12"/>
  <c r="E48" i="12"/>
  <c r="C47" i="13"/>
  <c r="N48" i="12" l="1"/>
  <c r="N45" i="12"/>
  <c r="N46" i="12"/>
  <c r="N47" i="12"/>
  <c r="L48" i="13"/>
  <c r="L46" i="13"/>
  <c r="L47" i="13"/>
  <c r="M44" i="13"/>
  <c r="L45" i="13"/>
  <c r="D48" i="13"/>
  <c r="F45" i="12"/>
  <c r="F48" i="12"/>
  <c r="D46" i="13"/>
  <c r="D45" i="13"/>
  <c r="F46" i="12"/>
  <c r="F47" i="12"/>
  <c r="D47" i="13"/>
  <c r="M47" i="13" l="1"/>
  <c r="M45" i="13"/>
  <c r="N44" i="13"/>
  <c r="M48" i="13"/>
  <c r="M46" i="13"/>
  <c r="E46" i="13"/>
  <c r="E47" i="13"/>
  <c r="E45" i="13"/>
  <c r="E48" i="13"/>
  <c r="N47" i="13" l="1"/>
  <c r="N45" i="13"/>
  <c r="N48" i="13"/>
  <c r="N46" i="13"/>
  <c r="F47" i="13"/>
  <c r="F48" i="13"/>
  <c r="F46" i="13"/>
  <c r="F45" i="13"/>
</calcChain>
</file>

<file path=xl/comments1.xml><?xml version="1.0" encoding="utf-8"?>
<comments xmlns="http://schemas.openxmlformats.org/spreadsheetml/2006/main">
  <authors>
    <author/>
  </authors>
  <commentList>
    <comment ref="D1" authorId="0">
      <text>
        <r>
          <rPr>
            <b/>
            <sz val="9"/>
            <color rgb="FF000000"/>
            <rFont val="Tahoma"/>
            <family val="2"/>
            <charset val="1"/>
          </rPr>
          <t xml:space="preserve">Warwel, Dirk:
In welchem Yard oder Bahnhof beginnt der Zug?
</t>
        </r>
      </text>
    </comment>
    <comment ref="E1" authorId="0">
      <text>
        <r>
          <rPr>
            <b/>
            <sz val="9"/>
            <color rgb="FF000000"/>
            <rFont val="Tahoma"/>
            <family val="2"/>
            <charset val="1"/>
          </rPr>
          <t xml:space="preserve">Warwel, Dirk:
</t>
        </r>
        <r>
          <rPr>
            <sz val="9"/>
            <color rgb="FF000000"/>
            <rFont val="Tahoma"/>
            <family val="2"/>
            <charset val="1"/>
          </rPr>
          <t xml:space="preserve">In welechem Yard oder Bahnhof endet der Zug?
</t>
        </r>
      </text>
    </comment>
    <comment ref="F1" authorId="0">
      <text>
        <r>
          <rPr>
            <b/>
            <sz val="9"/>
            <color rgb="FF000000"/>
            <rFont val="Tahoma"/>
            <family val="2"/>
            <charset val="1"/>
          </rPr>
          <t xml:space="preserve">Warwel, Dirk:
</t>
        </r>
        <r>
          <rPr>
            <sz val="9"/>
            <color rgb="FF000000"/>
            <rFont val="Tahoma"/>
            <family val="2"/>
            <charset val="1"/>
          </rPr>
          <t xml:space="preserve">Beschreibung der (No Suggestions) des Zugs. Dieses wird der Text der Job-description
</t>
        </r>
      </text>
    </comment>
    <comment ref="G1" authorId="0">
      <text>
        <r>
          <rPr>
            <b/>
            <sz val="9"/>
            <color rgb="FF000000"/>
            <rFont val="Tahoma"/>
            <family val="2"/>
            <charset val="1"/>
          </rPr>
          <t xml:space="preserve">Warwel, Dirk:
</t>
        </r>
        <r>
          <rPr>
            <sz val="9"/>
            <color rgb="FF000000"/>
            <rFont val="Tahoma"/>
            <family val="2"/>
            <charset val="1"/>
          </rPr>
          <t xml:space="preserve">Farben des Endyards zu dem dieser Zug fährt
</t>
        </r>
      </text>
    </comment>
  </commentList>
</comments>
</file>

<file path=xl/sharedStrings.xml><?xml version="1.0" encoding="utf-8"?>
<sst xmlns="http://schemas.openxmlformats.org/spreadsheetml/2006/main" count="2232" uniqueCount="762">
  <si>
    <t>job #</t>
  </si>
  <si>
    <t>train #</t>
  </si>
  <si>
    <t>train name</t>
  </si>
  <si>
    <t>Departure</t>
  </si>
  <si>
    <t>Arrival</t>
  </si>
  <si>
    <t>Job Description</t>
  </si>
  <si>
    <t>Destination Colors</t>
  </si>
  <si>
    <t>Train Type</t>
  </si>
  <si>
    <t>Yard Track</t>
  </si>
  <si>
    <t>From</t>
  </si>
  <si>
    <t>To</t>
  </si>
  <si>
    <t>empty3</t>
  </si>
  <si>
    <t>Name</t>
  </si>
  <si>
    <t>empty4</t>
  </si>
  <si>
    <t>number</t>
  </si>
  <si>
    <t>Northtown</t>
  </si>
  <si>
    <t>Parkwater</t>
  </si>
  <si>
    <t>Passenger</t>
  </si>
  <si>
    <t xml:space="preserve">First Class Passenger </t>
  </si>
  <si>
    <t xml:space="preserve">    1-100</t>
  </si>
  <si>
    <t>Local Passenger</t>
  </si>
  <si>
    <t>100-399</t>
  </si>
  <si>
    <t>Manifest Freights</t>
  </si>
  <si>
    <t>Cascade</t>
  </si>
  <si>
    <t>Oakesdale</t>
  </si>
  <si>
    <t>Quebec City</t>
  </si>
  <si>
    <t>EF1</t>
  </si>
  <si>
    <t>EF2</t>
  </si>
  <si>
    <t>EF3</t>
  </si>
  <si>
    <t>EF4</t>
  </si>
  <si>
    <t>Hoquiam</t>
  </si>
  <si>
    <t>Start</t>
  </si>
  <si>
    <t>Settings</t>
  </si>
  <si>
    <t>type of train</t>
  </si>
  <si>
    <t>Factors</t>
  </si>
  <si>
    <t>EASTWARD</t>
  </si>
  <si>
    <t>First Subdivision</t>
  </si>
  <si>
    <t>WESTWARD</t>
  </si>
  <si>
    <t>Meter to Miles</t>
  </si>
  <si>
    <t>Meter to Minutes</t>
  </si>
  <si>
    <t>Car Capacity of Siding</t>
  </si>
  <si>
    <t>Second Class</t>
  </si>
  <si>
    <t>First Class</t>
  </si>
  <si>
    <t>Distance from Parkwater</t>
  </si>
  <si>
    <t>Time Table 55C</t>
  </si>
  <si>
    <t>Distance from Centralia</t>
  </si>
  <si>
    <t>Speed</t>
  </si>
  <si>
    <t>Freight</t>
  </si>
  <si>
    <t>Mail</t>
  </si>
  <si>
    <t>November 1, 1950</t>
  </si>
  <si>
    <t>minutes</t>
  </si>
  <si>
    <t>Daily</t>
  </si>
  <si>
    <t xml:space="preserve">S T A T I O N S </t>
  </si>
  <si>
    <t>meter</t>
  </si>
  <si>
    <t>miles</t>
  </si>
  <si>
    <t>1st Passenger</t>
  </si>
  <si>
    <t>2nd Passenger</t>
  </si>
  <si>
    <t>freight</t>
  </si>
  <si>
    <t>mail</t>
  </si>
  <si>
    <t>READ DOWN</t>
  </si>
  <si>
    <t>READ UP</t>
  </si>
  <si>
    <t>D</t>
  </si>
  <si>
    <t>Yard</t>
  </si>
  <si>
    <t>E</t>
  </si>
  <si>
    <t>F</t>
  </si>
  <si>
    <t>395 cm</t>
  </si>
  <si>
    <t>G</t>
  </si>
  <si>
    <t>H</t>
  </si>
  <si>
    <t>Burney Yard</t>
  </si>
  <si>
    <t>I</t>
  </si>
  <si>
    <t>J</t>
  </si>
  <si>
    <t>140 cm</t>
  </si>
  <si>
    <t>Shawinigan / Erco</t>
  </si>
  <si>
    <t>K</t>
  </si>
  <si>
    <t>L</t>
  </si>
  <si>
    <t>210 cm</t>
  </si>
  <si>
    <t>Emey Falls</t>
  </si>
  <si>
    <t>M</t>
  </si>
  <si>
    <t>N</t>
  </si>
  <si>
    <t>180 cm</t>
  </si>
  <si>
    <t>Five Feet Creek</t>
  </si>
  <si>
    <t>O</t>
  </si>
  <si>
    <t>P</t>
  </si>
  <si>
    <t>500 cm</t>
  </si>
  <si>
    <t>Whithall</t>
  </si>
  <si>
    <t>Q</t>
  </si>
  <si>
    <t>R</t>
  </si>
  <si>
    <t>200 cm</t>
  </si>
  <si>
    <t>Yakima</t>
  </si>
  <si>
    <t>S</t>
  </si>
  <si>
    <t>T</t>
  </si>
  <si>
    <t>300 cm</t>
  </si>
  <si>
    <t>U</t>
  </si>
  <si>
    <t>V</t>
  </si>
  <si>
    <t>Centralia</t>
  </si>
  <si>
    <t>W</t>
  </si>
  <si>
    <t>X</t>
  </si>
  <si>
    <t>Eastward Trains are superior to Westward Trains of the same Class</t>
  </si>
  <si>
    <t>Y</t>
  </si>
  <si>
    <t>Z</t>
  </si>
  <si>
    <t>2nd Class</t>
  </si>
  <si>
    <t>1st Class</t>
  </si>
  <si>
    <t>AA</t>
  </si>
  <si>
    <t>AB</t>
  </si>
  <si>
    <t>Minimum time</t>
  </si>
  <si>
    <t>AC</t>
  </si>
  <si>
    <t>Rank minimum tioemto sort graph</t>
  </si>
  <si>
    <t>AD</t>
  </si>
  <si>
    <t>Column identifier</t>
  </si>
  <si>
    <t>AE</t>
  </si>
  <si>
    <t>Unique=?</t>
  </si>
  <si>
    <t>AF</t>
  </si>
  <si>
    <t>AG</t>
  </si>
  <si>
    <t>AH</t>
  </si>
  <si>
    <t>Column</t>
  </si>
  <si>
    <t>Class</t>
  </si>
  <si>
    <t>Min</t>
  </si>
  <si>
    <t>Eingabe in Minuten pro Stationsstop</t>
  </si>
  <si>
    <t>Time Table 65C</t>
  </si>
  <si>
    <t>Distance from Northtown</t>
  </si>
  <si>
    <t>April 15, 1969</t>
  </si>
  <si>
    <t>Mail Train</t>
  </si>
  <si>
    <t>daily</t>
  </si>
  <si>
    <t>270 cm</t>
  </si>
  <si>
    <t>Pinehill</t>
  </si>
  <si>
    <t>Mesa</t>
  </si>
  <si>
    <t>Whitehall</t>
  </si>
  <si>
    <t>Rank minimum time to sort graph</t>
  </si>
  <si>
    <t>AI</t>
  </si>
  <si>
    <t>AJ</t>
  </si>
  <si>
    <t>AK</t>
  </si>
  <si>
    <t>AL</t>
  </si>
  <si>
    <t>AM</t>
  </si>
  <si>
    <t>start</t>
  </si>
  <si>
    <t>subdivision</t>
  </si>
  <si>
    <t>April 15, 1959</t>
  </si>
  <si>
    <t>400 cm</t>
  </si>
  <si>
    <t>Tower</t>
  </si>
  <si>
    <t>450 cm</t>
  </si>
  <si>
    <t>340 cm</t>
  </si>
  <si>
    <t>Minimum time at Hoquiam Wye</t>
  </si>
  <si>
    <t>Second Subdivision</t>
  </si>
  <si>
    <t>Time Table 36C</t>
  </si>
  <si>
    <t>Westward Trains are superior to Eastward Trains of the same Class</t>
  </si>
  <si>
    <t>Minimum time at Pinehill</t>
  </si>
  <si>
    <t>Third Sub</t>
  </si>
  <si>
    <t>Trunklaid Valley</t>
  </si>
  <si>
    <t>Hoquiam Wye</t>
  </si>
  <si>
    <t>Sussex</t>
  </si>
  <si>
    <t>Minimum Start time for Callboartd</t>
  </si>
  <si>
    <t>Ocala Interchange</t>
  </si>
  <si>
    <t>3rd Sub</t>
  </si>
  <si>
    <t>STARTAUFSTELLUNG</t>
  </si>
  <si>
    <t>Backup-Engines</t>
  </si>
  <si>
    <t>Location</t>
  </si>
  <si>
    <t>Track</t>
  </si>
  <si>
    <t>Train</t>
  </si>
  <si>
    <t>Engines</t>
  </si>
  <si>
    <t>Company</t>
  </si>
  <si>
    <t>Owner</t>
  </si>
  <si>
    <t>Comment</t>
  </si>
  <si>
    <t>DCC #</t>
  </si>
  <si>
    <t>West</t>
  </si>
  <si>
    <t>East</t>
  </si>
  <si>
    <t>Betriebsstelle</t>
  </si>
  <si>
    <t>im Arrangement</t>
  </si>
  <si>
    <t>Monday</t>
  </si>
  <si>
    <t>Tuesday</t>
  </si>
  <si>
    <t>Wednesday</t>
  </si>
  <si>
    <t>Thursday</t>
  </si>
  <si>
    <t>Friday</t>
  </si>
  <si>
    <t>Saturday</t>
  </si>
  <si>
    <t>Sunday</t>
  </si>
  <si>
    <t>Kontrollsumme</t>
  </si>
  <si>
    <t>out</t>
  </si>
  <si>
    <t>in</t>
  </si>
  <si>
    <t>Aberdeen Yard</t>
  </si>
  <si>
    <t>nein</t>
  </si>
  <si>
    <t>Appaloosa Junction</t>
  </si>
  <si>
    <t>Appaloosa Junction (interchange)</t>
  </si>
  <si>
    <t>Arrowhead</t>
  </si>
  <si>
    <t>ja</t>
  </si>
  <si>
    <t>Main</t>
  </si>
  <si>
    <t>Bay Harbor</t>
  </si>
  <si>
    <t>Boonford Interchange</t>
  </si>
  <si>
    <t>OKAY</t>
  </si>
  <si>
    <t>Burney Paper Mill</t>
  </si>
  <si>
    <t>Burney Paper Mill (pulpwood service)</t>
  </si>
  <si>
    <t>Burney Paper Mill (woodchip service)</t>
  </si>
  <si>
    <t>Calahan Paper</t>
  </si>
  <si>
    <t>California Industry Branch (geschätzt)</t>
  </si>
  <si>
    <t>Cape Fear Railcar</t>
  </si>
  <si>
    <t>Cayton</t>
  </si>
  <si>
    <t>Chatteris</t>
  </si>
  <si>
    <t>Chemical Scrap</t>
  </si>
  <si>
    <t>Clausen Storage</t>
  </si>
  <si>
    <t>Claze</t>
  </si>
  <si>
    <t>Cobie Steel</t>
  </si>
  <si>
    <t>Colorado Cement</t>
  </si>
  <si>
    <t>Coors Brewery</t>
  </si>
  <si>
    <t>Cropperfield</t>
  </si>
  <si>
    <t>Del Monte</t>
  </si>
  <si>
    <t>Detour</t>
  </si>
  <si>
    <t>Driftwood</t>
  </si>
  <si>
    <t>Oakesdale Branch</t>
  </si>
  <si>
    <t>Emeryville</t>
  </si>
  <si>
    <t>End of Life</t>
  </si>
  <si>
    <t>ERCO</t>
  </si>
  <si>
    <t>Florida Chemicals</t>
  </si>
  <si>
    <t>Florida Homestead + bis zu 4 AnyDays / Tag</t>
  </si>
  <si>
    <t>Florida Tropicana</t>
  </si>
  <si>
    <t>Footless Wood</t>
  </si>
  <si>
    <t>Four Oaks</t>
  </si>
  <si>
    <t>Fremont Branch</t>
  </si>
  <si>
    <t>Fremont Branch (Coal Service)</t>
  </si>
  <si>
    <t>Glacier</t>
  </si>
  <si>
    <t>Golden Branch</t>
  </si>
  <si>
    <t>Gravel and Sand</t>
  </si>
  <si>
    <t>Hampton Lumber Yard</t>
  </si>
  <si>
    <t>JK Coal</t>
  </si>
  <si>
    <t>JK Coal (Coal Service)</t>
  </si>
  <si>
    <t>Jock´n´Meldrum</t>
  </si>
  <si>
    <t>KT Feldspar</t>
  </si>
  <si>
    <t>Kwik E Mart</t>
  </si>
  <si>
    <t>Kwik Mart</t>
  </si>
  <si>
    <t>Lard Laid Donut</t>
  </si>
  <si>
    <t>Linuslane</t>
  </si>
  <si>
    <t>Lookout Junction</t>
  </si>
  <si>
    <t>Luketown</t>
  </si>
  <si>
    <t>Luketown (coal service)</t>
  </si>
  <si>
    <t>Lumber Yard</t>
  </si>
  <si>
    <t>Maricopa Reefer</t>
  </si>
  <si>
    <t>Maricopa</t>
  </si>
  <si>
    <t>Nantahala Valley</t>
  </si>
  <si>
    <t>incl 5 Log Cars</t>
  </si>
  <si>
    <t>Ocala</t>
  </si>
  <si>
    <t>Pacific Highway / Lennox</t>
  </si>
  <si>
    <t>Pacific Polymers</t>
  </si>
  <si>
    <t>Perish Hill</t>
  </si>
  <si>
    <t>Pondosa</t>
  </si>
  <si>
    <t>Quebec City Yard</t>
  </si>
  <si>
    <t>6 grain + 6 Log Cars outbound</t>
  </si>
  <si>
    <t>Ricks Cattle</t>
  </si>
  <si>
    <t>Rocky Point</t>
  </si>
  <si>
    <t>Rocky Point (interchange)</t>
  </si>
  <si>
    <t>Second Street</t>
  </si>
  <si>
    <t>Shawinigan</t>
  </si>
  <si>
    <t>SPI sawmill</t>
  </si>
  <si>
    <t>Tacoma Industry Branch</t>
  </si>
  <si>
    <t>Topton</t>
  </si>
  <si>
    <t>Trois Rivieres/Three Rivers - Kruger</t>
  </si>
  <si>
    <t>US Steel Haslingen works (über Locals)</t>
  </si>
  <si>
    <t>US Steel Haslingen works (total)</t>
  </si>
  <si>
    <t>Watkins</t>
  </si>
  <si>
    <t>Yakima Curve</t>
  </si>
  <si>
    <t>Yamachiche</t>
  </si>
  <si>
    <t>Yard Extension</t>
  </si>
  <si>
    <t>SUMME</t>
  </si>
  <si>
    <t xml:space="preserve">West </t>
  </si>
  <si>
    <t>b</t>
  </si>
  <si>
    <t>c</t>
  </si>
  <si>
    <t>l</t>
  </si>
  <si>
    <t>m</t>
  </si>
  <si>
    <t>diese Zeile wird für die Klemmbretter gebraucht</t>
  </si>
  <si>
    <t>Involving Staging Yards = ?</t>
  </si>
  <si>
    <t>y</t>
  </si>
  <si>
    <t>d</t>
  </si>
  <si>
    <t>i2</t>
  </si>
  <si>
    <t>i3</t>
  </si>
  <si>
    <t>i4</t>
  </si>
  <si>
    <t>i5</t>
  </si>
  <si>
    <t>i6</t>
  </si>
  <si>
    <t>i7</t>
  </si>
  <si>
    <t>e</t>
  </si>
  <si>
    <t>j2</t>
  </si>
  <si>
    <t>j3</t>
  </si>
  <si>
    <t>j4</t>
  </si>
  <si>
    <t>j5</t>
  </si>
  <si>
    <t>j6</t>
  </si>
  <si>
    <t>j7</t>
  </si>
  <si>
    <t>f</t>
  </si>
  <si>
    <t>a</t>
  </si>
  <si>
    <t>n</t>
  </si>
  <si>
    <t>i8</t>
  </si>
  <si>
    <t>i9</t>
  </si>
  <si>
    <t>i10</t>
  </si>
  <si>
    <t>i11</t>
  </si>
  <si>
    <t>i12</t>
  </si>
  <si>
    <t>i13</t>
  </si>
  <si>
    <t>j8</t>
  </si>
  <si>
    <t>j9</t>
  </si>
  <si>
    <t>j10</t>
  </si>
  <si>
    <t>j11</t>
  </si>
  <si>
    <t>j12</t>
  </si>
  <si>
    <t>j13</t>
  </si>
  <si>
    <t>i14</t>
  </si>
  <si>
    <t>i15</t>
  </si>
  <si>
    <t>i16</t>
  </si>
  <si>
    <t>i17</t>
  </si>
  <si>
    <t>i18</t>
  </si>
  <si>
    <t>i19</t>
  </si>
  <si>
    <t>j14</t>
  </si>
  <si>
    <t>j15</t>
  </si>
  <si>
    <t>j16</t>
  </si>
  <si>
    <t>j17</t>
  </si>
  <si>
    <t>j18</t>
  </si>
  <si>
    <t>j19</t>
  </si>
  <si>
    <t>i20</t>
  </si>
  <si>
    <t>i21</t>
  </si>
  <si>
    <t>i22</t>
  </si>
  <si>
    <t>i23</t>
  </si>
  <si>
    <t>i24</t>
  </si>
  <si>
    <t>i25</t>
  </si>
  <si>
    <t>j20</t>
  </si>
  <si>
    <t>j21</t>
  </si>
  <si>
    <t>j22</t>
  </si>
  <si>
    <t>j23</t>
  </si>
  <si>
    <t>j24</t>
  </si>
  <si>
    <t>j25</t>
  </si>
  <si>
    <t>departure</t>
  </si>
  <si>
    <t>arrival</t>
  </si>
  <si>
    <t>jobdescription</t>
  </si>
  <si>
    <t>destination colors</t>
  </si>
  <si>
    <t>West (Erehwyna Yard/Parkwater Yard)</t>
  </si>
  <si>
    <t>Northeast (Sarah Creek Yard)</t>
  </si>
  <si>
    <t>Southeast (Moonrise Yard)</t>
  </si>
  <si>
    <t>Haslingen unit trains</t>
  </si>
  <si>
    <t>852/853</t>
  </si>
  <si>
    <t>Morning Steel Service</t>
  </si>
  <si>
    <t>Parkwater Yard / Erehwyna Yard</t>
  </si>
  <si>
    <t>run to Haslingen, exchange cars, turn train, run back to Parkwater Yard (turn engine for next run)</t>
  </si>
  <si>
    <r>
      <rPr>
        <sz val="11"/>
        <color rgb="FF006411"/>
        <rFont val="Arial"/>
        <family val="2"/>
        <charset val="1"/>
      </rPr>
      <t>█</t>
    </r>
    <r>
      <rPr>
        <sz val="11"/>
        <color rgb="FFFCF305"/>
        <rFont val="Arial"/>
        <family val="2"/>
        <charset val="1"/>
      </rPr>
      <t xml:space="preserve"> █</t>
    </r>
    <r>
      <rPr>
        <sz val="11"/>
        <color rgb="FFDD0806"/>
        <rFont val="Arial"/>
        <family val="2"/>
        <charset val="1"/>
      </rPr>
      <t xml:space="preserve"> █</t>
    </r>
  </si>
  <si>
    <r>
      <rPr>
        <sz val="11"/>
        <color rgb="FFFFCC00"/>
        <rFont val="Arial"/>
        <family val="2"/>
        <charset val="1"/>
      </rPr>
      <t>█</t>
    </r>
    <r>
      <rPr>
        <sz val="11"/>
        <color rgb="FF000000"/>
        <rFont val="Arial"/>
        <family val="2"/>
        <charset val="1"/>
      </rPr>
      <t xml:space="preserve"> </t>
    </r>
    <r>
      <rPr>
        <sz val="11"/>
        <color rgb="FFDD0806"/>
        <rFont val="Arial"/>
        <family val="2"/>
        <charset val="1"/>
      </rPr>
      <t>█</t>
    </r>
    <r>
      <rPr>
        <sz val="11"/>
        <color rgb="FF000000"/>
        <rFont val="Arial"/>
        <family val="2"/>
        <charset val="1"/>
      </rPr>
      <t xml:space="preserve"> </t>
    </r>
    <r>
      <rPr>
        <sz val="11"/>
        <color rgb="FF00CCFF"/>
        <rFont val="Arial"/>
        <family val="2"/>
        <charset val="1"/>
      </rPr>
      <t>█</t>
    </r>
    <r>
      <rPr>
        <sz val="11"/>
        <color rgb="FF000000"/>
        <rFont val="Arial"/>
        <family val="2"/>
        <charset val="1"/>
      </rPr>
      <t xml:space="preserve"> </t>
    </r>
  </si>
  <si>
    <r>
      <rPr>
        <sz val="11"/>
        <color rgb="FFFFCC00"/>
        <rFont val="Arial"/>
        <family val="2"/>
        <charset val="1"/>
      </rPr>
      <t>█</t>
    </r>
    <r>
      <rPr>
        <sz val="11"/>
        <color rgb="FF000000"/>
        <rFont val="Arial"/>
        <family val="2"/>
        <charset val="1"/>
      </rPr>
      <t xml:space="preserve"> </t>
    </r>
    <r>
      <rPr>
        <sz val="11"/>
        <color rgb="FF969696"/>
        <rFont val="Arial"/>
        <family val="2"/>
        <charset val="1"/>
      </rPr>
      <t>█</t>
    </r>
    <r>
      <rPr>
        <sz val="11"/>
        <color rgb="FF000000"/>
        <rFont val="Arial"/>
        <family val="2"/>
        <charset val="1"/>
      </rPr>
      <t xml:space="preserve"> █ </t>
    </r>
  </si>
  <si>
    <t>861 / 862</t>
  </si>
  <si>
    <t>Ore Service</t>
  </si>
  <si>
    <t>Sarah Creek Yard</t>
  </si>
  <si>
    <t>run to Haslingen, exchange cars, turn train, run back to Moonrise Yard (turn engine for next run)</t>
  </si>
  <si>
    <t>854 / 855</t>
  </si>
  <si>
    <t>Midday Steel Service</t>
  </si>
  <si>
    <t>871 / 873</t>
  </si>
  <si>
    <t>Bottle in / Coke out</t>
  </si>
  <si>
    <t>Run to Haslingen. Swap full torpedo cars for empty coke hoppers  (new train #863). Run To Erehwyna Yard. Turn train, set in coke loads (becomes train 866)</t>
  </si>
  <si>
    <t>876 / 878</t>
  </si>
  <si>
    <t>Coke in / Bottles out</t>
  </si>
  <si>
    <t>Run to Haslingen, swap coke cars for torpedo cars (new train #868) and run to Sarah Crek Yard</t>
  </si>
  <si>
    <t>Industry district delivery for next day</t>
  </si>
  <si>
    <t>501/502</t>
  </si>
  <si>
    <t>Evening Moonrise Turn</t>
  </si>
  <si>
    <t>Moonrise Yard</t>
  </si>
  <si>
    <t>run to Yard Extension, swap cars for destination "southeast", run back to Moonrise Yard</t>
  </si>
  <si>
    <t>503/504</t>
  </si>
  <si>
    <t>Evening Sarah Creek Turn</t>
  </si>
  <si>
    <t>run to Yard Extension, swap cars for destination "northeast", run back to Sarah Creek Yard</t>
  </si>
  <si>
    <t>506/507</t>
  </si>
  <si>
    <t>Evening Erehwyna Turn</t>
  </si>
  <si>
    <t>Erehwyna Yard</t>
  </si>
  <si>
    <t>run to Yard Extension, swap cars for destination "west" Erehwyna Yard</t>
  </si>
  <si>
    <r>
      <rPr>
        <sz val="11"/>
        <color rgb="FF006411"/>
        <rFont val="Arial"/>
        <family val="2"/>
        <charset val="1"/>
      </rPr>
      <t>█</t>
    </r>
    <r>
      <rPr>
        <sz val="11"/>
        <color rgb="FFFCF305"/>
        <rFont val="Arial"/>
        <family val="2"/>
        <charset val="1"/>
      </rPr>
      <t xml:space="preserve"> █</t>
    </r>
    <r>
      <rPr>
        <sz val="11"/>
        <color rgb="FF006411"/>
        <rFont val="Arial"/>
        <family val="2"/>
        <charset val="1"/>
      </rPr>
      <t xml:space="preserve"> </t>
    </r>
    <r>
      <rPr>
        <sz val="11"/>
        <color rgb="FFDD0806"/>
        <rFont val="Arial"/>
        <family val="2"/>
        <charset val="1"/>
      </rPr>
      <t>█</t>
    </r>
  </si>
  <si>
    <t>Mainline locals</t>
  </si>
  <si>
    <t>Morning Creeper Westbound</t>
  </si>
  <si>
    <t>serves all towns, take cars for destination "west" (maximum length 10 cars)</t>
  </si>
  <si>
    <t>Morning Creeper Eastbound</t>
  </si>
  <si>
    <t>serves all towns, take all cars for destination "southeast" (no length restriction)</t>
  </si>
  <si>
    <t>Afternoon Creeper Westbound</t>
  </si>
  <si>
    <t>serves all towns, take all cars for destination "west" (no length restriction)</t>
  </si>
  <si>
    <t>Afternoon Creeper Eastbound</t>
  </si>
  <si>
    <t>serves all towns, take all cars for destination "northeast" (no length restriction)</t>
  </si>
  <si>
    <t>branch line trains</t>
  </si>
  <si>
    <t>701/702</t>
  </si>
  <si>
    <t>Morning Branch Job West</t>
  </si>
  <si>
    <t>collect all cars on branchline for destinations west, run to Parkwater Yard, swap cars for "Branch Job West", run back to branch and setout cars</t>
  </si>
  <si>
    <t>703/704</t>
  </si>
  <si>
    <t>Afternoon Branch Job East</t>
  </si>
  <si>
    <t>collect all cars on branchline for destinations east, run to Luketown, change direction and continue to Sarah Creek Yard, swap cars for "Branch Job East", run back to branch and setout cars</t>
  </si>
  <si>
    <r>
      <rPr>
        <sz val="11"/>
        <color rgb="FFFFCC00"/>
        <rFont val="Arial"/>
        <family val="2"/>
        <charset val="1"/>
      </rPr>
      <t>█</t>
    </r>
    <r>
      <rPr>
        <sz val="11"/>
        <color rgb="FF000000"/>
        <rFont val="Arial"/>
        <family val="2"/>
        <charset val="1"/>
      </rPr>
      <t xml:space="preserve"> </t>
    </r>
    <r>
      <rPr>
        <sz val="11"/>
        <color rgb="FF00CCFF"/>
        <rFont val="Arial"/>
        <family val="2"/>
        <charset val="1"/>
      </rPr>
      <t>█</t>
    </r>
    <r>
      <rPr>
        <sz val="11"/>
        <color rgb="FF000000"/>
        <rFont val="Arial"/>
        <family val="2"/>
        <charset val="1"/>
      </rPr>
      <t xml:space="preserve"> </t>
    </r>
    <r>
      <rPr>
        <sz val="11"/>
        <color rgb="FF969696"/>
        <rFont val="Arial"/>
        <family val="2"/>
        <charset val="1"/>
      </rPr>
      <t>█</t>
    </r>
    <r>
      <rPr>
        <sz val="11"/>
        <color rgb="FF000000"/>
        <rFont val="Arial"/>
        <family val="2"/>
        <charset val="1"/>
      </rPr>
      <t xml:space="preserve"> █ </t>
    </r>
  </si>
  <si>
    <t>coal service</t>
  </si>
  <si>
    <t>802 / 803</t>
  </si>
  <si>
    <t>High voltage</t>
  </si>
  <si>
    <t>Lazy Creek Mine</t>
  </si>
  <si>
    <t>Take loaded cars from mine, run to Luketown, swap cars with empties from power  plant, run back to mine, setout cars for loading</t>
  </si>
  <si>
    <t>806 / 807</t>
  </si>
  <si>
    <t>Back in Black</t>
  </si>
  <si>
    <t>Parkwater Yard</t>
  </si>
  <si>
    <t>Take empty cars to Fremont Branch, swap with loaded cars, run back to Parkwater Yard. Turn loco and caboose for the next day!</t>
  </si>
  <si>
    <t>woodchip/pulParkwater Yardood service</t>
  </si>
  <si>
    <t>Woodservice out</t>
  </si>
  <si>
    <t xml:space="preserve"> </t>
  </si>
  <si>
    <t>Woodservice in</t>
  </si>
  <si>
    <t>take all cars to BurnErehwyna Yard Paper mill and set all cars out at the specific spots. Bring engines light to Watkins</t>
  </si>
  <si>
    <t>Florida Chemicals raw material</t>
  </si>
  <si>
    <t>Florida Chemicals out</t>
  </si>
  <si>
    <t>run light from Watkins to Florida Chemicals, collect cars from FAB 2 and FAB 3, run train to Moonrise Yard (turn engine for next run, becomes train #567 )</t>
  </si>
  <si>
    <t>Florida Chemicals in</t>
  </si>
  <si>
    <t>take all cars to Florida Chemicals, serve FAB 2 and FAB 3. Bring engines light to Watkins</t>
  </si>
  <si>
    <t>Through</t>
  </si>
  <si>
    <t>Lone Star Fast Freight</t>
  </si>
  <si>
    <t>run from Parkwater Yard to Moonrise Yard, pickup cars in YE if nescessary</t>
  </si>
  <si>
    <t>Pacific Fast Freight</t>
  </si>
  <si>
    <t xml:space="preserve"> Erehwyna Yard</t>
  </si>
  <si>
    <t>run from Sarah Creek Yard to Erehwyna Yard, pickup cars in YE if nescessary</t>
  </si>
  <si>
    <t>Yankee Fast Freight</t>
  </si>
  <si>
    <t>run from Parkwater Yard to Sarah Creek Yard, pickup cars in YE if nescessary</t>
  </si>
  <si>
    <t>i26</t>
  </si>
  <si>
    <t>i27</t>
  </si>
  <si>
    <t>i28</t>
  </si>
  <si>
    <t>i29</t>
  </si>
  <si>
    <t>i30</t>
  </si>
  <si>
    <t>i31</t>
  </si>
  <si>
    <t>j26</t>
  </si>
  <si>
    <t>j27</t>
  </si>
  <si>
    <t>j28</t>
  </si>
  <si>
    <t>j29</t>
  </si>
  <si>
    <t>j30</t>
  </si>
  <si>
    <t>j31</t>
  </si>
  <si>
    <t>i32</t>
  </si>
  <si>
    <t>i33</t>
  </si>
  <si>
    <t>i34</t>
  </si>
  <si>
    <t>i35</t>
  </si>
  <si>
    <t>i36</t>
  </si>
  <si>
    <t>i37</t>
  </si>
  <si>
    <t>j32</t>
  </si>
  <si>
    <t>j33</t>
  </si>
  <si>
    <t>j34</t>
  </si>
  <si>
    <t>j35</t>
  </si>
  <si>
    <t>j36</t>
  </si>
  <si>
    <t>j37</t>
  </si>
  <si>
    <r>
      <rPr>
        <sz val="20"/>
        <color rgb="FFFFCC00"/>
        <rFont val="Arial"/>
        <family val="2"/>
        <charset val="1"/>
      </rPr>
      <t>█</t>
    </r>
    <r>
      <rPr>
        <sz val="20"/>
        <color rgb="FF000000"/>
        <rFont val="Arial"/>
        <family val="2"/>
        <charset val="1"/>
      </rPr>
      <t xml:space="preserve"> </t>
    </r>
    <r>
      <rPr>
        <sz val="20"/>
        <color rgb="FF008080"/>
        <rFont val="Arial"/>
        <family val="2"/>
        <charset val="1"/>
      </rPr>
      <t>█</t>
    </r>
  </si>
  <si>
    <t>i38</t>
  </si>
  <si>
    <t>i39</t>
  </si>
  <si>
    <t>i40</t>
  </si>
  <si>
    <t>i41</t>
  </si>
  <si>
    <t>i42</t>
  </si>
  <si>
    <t>i43</t>
  </si>
  <si>
    <t>j38</t>
  </si>
  <si>
    <t>j39</t>
  </si>
  <si>
    <t>j40</t>
  </si>
  <si>
    <t>j41</t>
  </si>
  <si>
    <t>j42</t>
  </si>
  <si>
    <t>j43</t>
  </si>
  <si>
    <r>
      <rPr>
        <sz val="20"/>
        <color rgb="FFFCF305"/>
        <rFont val="Arial"/>
        <family val="2"/>
        <charset val="1"/>
      </rPr>
      <t>█</t>
    </r>
    <r>
      <rPr>
        <sz val="20"/>
        <color rgb="FF008080"/>
        <rFont val="Arial"/>
        <family val="2"/>
        <charset val="1"/>
      </rPr>
      <t xml:space="preserve"> </t>
    </r>
    <r>
      <rPr>
        <sz val="20"/>
        <color rgb="FF00B0F0"/>
        <rFont val="Arial"/>
        <family val="2"/>
        <charset val="1"/>
      </rPr>
      <t>█</t>
    </r>
    <r>
      <rPr>
        <sz val="20"/>
        <color rgb="FF008080"/>
        <rFont val="Arial"/>
        <family val="2"/>
        <charset val="1"/>
      </rPr>
      <t xml:space="preserve"> </t>
    </r>
    <r>
      <rPr>
        <sz val="20"/>
        <color rgb="FF000000"/>
        <rFont val="Arial"/>
        <family val="2"/>
        <charset val="1"/>
      </rPr>
      <t>█</t>
    </r>
    <r>
      <rPr>
        <sz val="20"/>
        <color rgb="FF008080"/>
        <rFont val="Arial"/>
        <family val="2"/>
        <charset val="1"/>
      </rPr>
      <t xml:space="preserve"> </t>
    </r>
    <r>
      <rPr>
        <sz val="20"/>
        <color rgb="FFFF0000"/>
        <rFont val="Arial"/>
        <family val="2"/>
        <charset val="1"/>
      </rPr>
      <t>█</t>
    </r>
    <r>
      <rPr>
        <sz val="20"/>
        <color rgb="FF008080"/>
        <rFont val="Arial"/>
        <family val="2"/>
        <charset val="1"/>
      </rPr>
      <t xml:space="preserve"> </t>
    </r>
    <r>
      <rPr>
        <sz val="20"/>
        <color rgb="FFBFBFBF"/>
        <rFont val="Arial"/>
        <family val="2"/>
        <charset val="1"/>
      </rPr>
      <t>█</t>
    </r>
  </si>
  <si>
    <t>i44</t>
  </si>
  <si>
    <t>i45</t>
  </si>
  <si>
    <t>i46</t>
  </si>
  <si>
    <t>i47</t>
  </si>
  <si>
    <t>i48</t>
  </si>
  <si>
    <t>i49</t>
  </si>
  <si>
    <t>j44</t>
  </si>
  <si>
    <t>j45</t>
  </si>
  <si>
    <t>j46</t>
  </si>
  <si>
    <t>j47</t>
  </si>
  <si>
    <t>j48</t>
  </si>
  <si>
    <t>j49</t>
  </si>
  <si>
    <r>
      <rPr>
        <b/>
        <sz val="11"/>
        <color rgb="FF006411"/>
        <rFont val="Arial"/>
        <family val="2"/>
        <charset val="1"/>
      </rPr>
      <t>█</t>
    </r>
    <r>
      <rPr>
        <b/>
        <sz val="11"/>
        <color rgb="FFFCF305"/>
        <rFont val="Arial"/>
        <family val="2"/>
        <charset val="1"/>
      </rPr>
      <t xml:space="preserve"> █</t>
    </r>
    <r>
      <rPr>
        <b/>
        <sz val="11"/>
        <color rgb="FFDD0806"/>
        <rFont val="Arial"/>
        <family val="2"/>
        <charset val="1"/>
      </rPr>
      <t xml:space="preserve"> █</t>
    </r>
  </si>
  <si>
    <r>
      <rPr>
        <b/>
        <sz val="11"/>
        <color rgb="FFFFCC00"/>
        <rFont val="Arial"/>
        <family val="2"/>
        <charset val="1"/>
      </rPr>
      <t>█</t>
    </r>
    <r>
      <rPr>
        <b/>
        <sz val="11"/>
        <color rgb="FF000000"/>
        <rFont val="Arial"/>
        <family val="2"/>
        <charset val="1"/>
      </rPr>
      <t xml:space="preserve"> </t>
    </r>
    <r>
      <rPr>
        <b/>
        <sz val="11"/>
        <color rgb="FFDD0806"/>
        <rFont val="Arial"/>
        <family val="2"/>
        <charset val="1"/>
      </rPr>
      <t>█</t>
    </r>
    <r>
      <rPr>
        <b/>
        <sz val="11"/>
        <color rgb="FF000000"/>
        <rFont val="Arial"/>
        <family val="2"/>
        <charset val="1"/>
      </rPr>
      <t xml:space="preserve"> </t>
    </r>
    <r>
      <rPr>
        <b/>
        <sz val="11"/>
        <color rgb="FF00CCFF"/>
        <rFont val="Arial"/>
        <family val="2"/>
        <charset val="1"/>
      </rPr>
      <t>█</t>
    </r>
    <r>
      <rPr>
        <b/>
        <sz val="11"/>
        <color rgb="FF000000"/>
        <rFont val="Arial"/>
        <family val="2"/>
        <charset val="1"/>
      </rPr>
      <t xml:space="preserve"> </t>
    </r>
  </si>
  <si>
    <r>
      <rPr>
        <b/>
        <sz val="11"/>
        <color rgb="FFFFCC00"/>
        <rFont val="Arial"/>
        <family val="2"/>
        <charset val="1"/>
      </rPr>
      <t>█</t>
    </r>
    <r>
      <rPr>
        <b/>
        <sz val="11"/>
        <color rgb="FF000000"/>
        <rFont val="Arial"/>
        <family val="2"/>
        <charset val="1"/>
      </rPr>
      <t xml:space="preserve"> </t>
    </r>
    <r>
      <rPr>
        <b/>
        <sz val="11"/>
        <color rgb="FF969696"/>
        <rFont val="Arial"/>
        <family val="2"/>
        <charset val="1"/>
      </rPr>
      <t>█</t>
    </r>
    <r>
      <rPr>
        <b/>
        <sz val="11"/>
        <color rgb="FF000000"/>
        <rFont val="Arial"/>
        <family val="2"/>
        <charset val="1"/>
      </rPr>
      <t xml:space="preserve"> █ </t>
    </r>
  </si>
  <si>
    <t>EY</t>
  </si>
  <si>
    <t>PW</t>
  </si>
  <si>
    <t>SCY</t>
  </si>
  <si>
    <t>MRY</t>
  </si>
  <si>
    <t>Morning</t>
  </si>
  <si>
    <t>#506: Evening Erehwyna Turn</t>
  </si>
  <si>
    <t xml:space="preserve"># 604: Afternoon Creeper Eastbound </t>
  </si>
  <si>
    <t>#602: Morning Creeper Eastbound</t>
  </si>
  <si>
    <t>#402: Lone Star Fast Freight</t>
  </si>
  <si>
    <t># 404: Yankee Fast Freight</t>
  </si>
  <si>
    <t># 876 /878 Coke in / Bottles out</t>
  </si>
  <si>
    <t>#852 / 854: Steel Service Morning and Midday</t>
  </si>
  <si>
    <t>#806: Back in Black</t>
  </si>
  <si>
    <t>#702: Branch job west</t>
  </si>
  <si>
    <t>#22: Morning Star</t>
  </si>
  <si>
    <t>#403: Pacific Fast Freight</t>
  </si>
  <si>
    <t>#7: San Diego Scenic</t>
  </si>
  <si>
    <t># 503: Sarah Creek Evening Turn</t>
  </si>
  <si>
    <t>#861: Ore Service</t>
  </si>
  <si>
    <t># 871 /873 Bottles in / Coke out</t>
  </si>
  <si>
    <t>#704: Branch Job East</t>
  </si>
  <si>
    <t>#1: Seattle Flyer</t>
  </si>
  <si>
    <t>#601: Morning Creeper Westbound</t>
  </si>
  <si>
    <t>#603: Afternoon Creeper Westbound</t>
  </si>
  <si>
    <t># 567: Florida Chemicals in</t>
  </si>
  <si>
    <t>#26: Evening Moonrise Turn</t>
  </si>
  <si>
    <t>intermediate yard</t>
  </si>
  <si>
    <t>Evening</t>
  </si>
  <si>
    <t>#507: Evening Erehwyna Turn</t>
  </si>
  <si>
    <t>#603: Afernoon Creeper Westbound</t>
  </si>
  <si>
    <t>#853 / 855: Steel Service Morning and Midday</t>
  </si>
  <si>
    <t>#807: Back in Black</t>
  </si>
  <si>
    <t>#703: Branch job west</t>
  </si>
  <si>
    <t>#23: Evening Star</t>
  </si>
  <si>
    <t>#10: New York Cannonball</t>
  </si>
  <si>
    <t>#705: Branch Job East</t>
  </si>
  <si>
    <t>#4: Atlanta Limited</t>
  </si>
  <si>
    <t>Short Name</t>
  </si>
  <si>
    <t>Parkwater 1</t>
  </si>
  <si>
    <t>Par1</t>
  </si>
  <si>
    <t>Parkwater 2</t>
  </si>
  <si>
    <t>Par2</t>
  </si>
  <si>
    <t>Parkwater 3</t>
  </si>
  <si>
    <t>Par3</t>
  </si>
  <si>
    <t>Parkwater 4</t>
  </si>
  <si>
    <t>Par4</t>
  </si>
  <si>
    <t>Parkwater 5</t>
  </si>
  <si>
    <t>Par5</t>
  </si>
  <si>
    <t>Parkwater 6</t>
  </si>
  <si>
    <t>Par6</t>
  </si>
  <si>
    <t>Parkwater 7a</t>
  </si>
  <si>
    <t>Par7a</t>
  </si>
  <si>
    <t>Parkwater 7b</t>
  </si>
  <si>
    <t>Par7b</t>
  </si>
  <si>
    <t>Erehwyna 1</t>
  </si>
  <si>
    <t>Ere1</t>
  </si>
  <si>
    <t>Erehwyna 2</t>
  </si>
  <si>
    <t>Ere2</t>
  </si>
  <si>
    <t>Erehwyna 3</t>
  </si>
  <si>
    <t>Ere3</t>
  </si>
  <si>
    <t>Erehwyna 4</t>
  </si>
  <si>
    <t>Ere4</t>
  </si>
  <si>
    <t>Erehwyna 5</t>
  </si>
  <si>
    <t>Ere5</t>
  </si>
  <si>
    <t>Erehwyna 6</t>
  </si>
  <si>
    <t>Ere6</t>
  </si>
  <si>
    <t>Erehwyna 7</t>
  </si>
  <si>
    <t>Ere7</t>
  </si>
  <si>
    <t>Whitehall 1</t>
  </si>
  <si>
    <t>Wha1</t>
  </si>
  <si>
    <t>Whitehall Yard</t>
  </si>
  <si>
    <t>Whitehall 2</t>
  </si>
  <si>
    <t>Wha2</t>
  </si>
  <si>
    <t>Whitehall 3</t>
  </si>
  <si>
    <t>Wha3</t>
  </si>
  <si>
    <t>Haslingen 1</t>
  </si>
  <si>
    <t>Has1</t>
  </si>
  <si>
    <t>Haslingen Yard</t>
  </si>
  <si>
    <t>Haslingen 2</t>
  </si>
  <si>
    <t>Has2</t>
  </si>
  <si>
    <t>Haslingen 3</t>
  </si>
  <si>
    <t>Has3</t>
  </si>
  <si>
    <t>Ocala 1</t>
  </si>
  <si>
    <t>Oca1</t>
  </si>
  <si>
    <t>Ocala Yard</t>
  </si>
  <si>
    <t>Ocala 2</t>
  </si>
  <si>
    <t>Oca2</t>
  </si>
  <si>
    <t>Trunklaid 1</t>
  </si>
  <si>
    <t>Tru1</t>
  </si>
  <si>
    <t>Trunklaid 2</t>
  </si>
  <si>
    <t>Tru2</t>
  </si>
  <si>
    <t>Rocky Point 1</t>
  </si>
  <si>
    <t>RP1</t>
  </si>
  <si>
    <t>Rocky Point 2</t>
  </si>
  <si>
    <t>RP2</t>
  </si>
  <si>
    <t>Fremont 1</t>
  </si>
  <si>
    <t>Fre1</t>
  </si>
  <si>
    <t>Fremont</t>
  </si>
  <si>
    <t>Fremont 2</t>
  </si>
  <si>
    <t>Fre2</t>
  </si>
  <si>
    <t>Fremont Yard 1</t>
  </si>
  <si>
    <t>FrY1</t>
  </si>
  <si>
    <t>Fremont Yard</t>
  </si>
  <si>
    <t>Fremont Yard 2</t>
  </si>
  <si>
    <t>FrY2</t>
  </si>
  <si>
    <t>Aberdeen Yard 1</t>
  </si>
  <si>
    <t>AbY1</t>
  </si>
  <si>
    <t>Aberdeen Yard 2</t>
  </si>
  <si>
    <t>AbY2</t>
  </si>
  <si>
    <t xml:space="preserve">Today is </t>
  </si>
  <si>
    <t>Whitehall Freight Sequence</t>
  </si>
  <si>
    <t>Pier</t>
  </si>
  <si>
    <t>Call Board</t>
  </si>
  <si>
    <t>Take Job description from "Outbound" Box</t>
  </si>
  <si>
    <t>Put your name in the "Conductor" field on Call Board</t>
  </si>
  <si>
    <t>When job is complete return job description to "Inbound" Box</t>
  </si>
  <si>
    <t>Sign off by entering your initials in "Completed" field</t>
  </si>
  <si>
    <t>Train #</t>
  </si>
  <si>
    <t>Calling Yard</t>
  </si>
  <si>
    <t>Job #</t>
  </si>
  <si>
    <t>Conductor</t>
  </si>
  <si>
    <t>Completed</t>
  </si>
  <si>
    <t>Haslingen</t>
  </si>
  <si>
    <t>1 -&gt; Casette</t>
  </si>
  <si>
    <t>Cassette -&gt; 3</t>
  </si>
  <si>
    <t>Number</t>
  </si>
  <si>
    <t>HOQ</t>
  </si>
  <si>
    <t>CAS</t>
  </si>
  <si>
    <t>Haysi</t>
  </si>
  <si>
    <t>Yakima Wye</t>
  </si>
  <si>
    <t>HOQ-OAK</t>
  </si>
  <si>
    <t>HOQ-ARR</t>
  </si>
  <si>
    <t>ARR-NT</t>
  </si>
  <si>
    <t>ARR -WH</t>
  </si>
  <si>
    <t>CAS-FRE</t>
  </si>
  <si>
    <t>CAS-CEN</t>
  </si>
  <si>
    <t>Max</t>
  </si>
  <si>
    <r>
      <rPr>
        <sz val="20"/>
        <color rgb="FFFF0000"/>
        <rFont val="Arial"/>
        <family val="2"/>
      </rPr>
      <t>█</t>
    </r>
    <r>
      <rPr>
        <sz val="20"/>
        <color rgb="FF000000"/>
        <rFont val="Arial"/>
        <family val="2"/>
        <charset val="1"/>
      </rPr>
      <t xml:space="preserve"> </t>
    </r>
  </si>
  <si>
    <t>ARH</t>
  </si>
  <si>
    <t>FRE</t>
  </si>
  <si>
    <t>OAK</t>
  </si>
  <si>
    <t>North</t>
  </si>
  <si>
    <t>Skibo</t>
  </si>
  <si>
    <t>Basin City</t>
  </si>
  <si>
    <t>VT Warehouse</t>
  </si>
  <si>
    <t>South Tacoma</t>
  </si>
  <si>
    <t>Espanola</t>
  </si>
  <si>
    <t>Delmenhorst 2024</t>
  </si>
  <si>
    <t>Swift Industries</t>
  </si>
  <si>
    <t>Elk Grove</t>
  </si>
  <si>
    <t>Blue Island</t>
  </si>
  <si>
    <t>Manaukee</t>
  </si>
  <si>
    <t>CN1</t>
  </si>
  <si>
    <t>CN2</t>
  </si>
  <si>
    <t>CN3</t>
  </si>
  <si>
    <t>CN4</t>
  </si>
  <si>
    <t>CN Whitehall WHTA</t>
  </si>
  <si>
    <t>CN Whitehall WHYA</t>
  </si>
  <si>
    <t>CN Whitehall Drill</t>
  </si>
  <si>
    <t>CN Whitehall PWWH1</t>
  </si>
  <si>
    <t>CN5</t>
  </si>
  <si>
    <t>Local switch turn: collect engines at WH engine facility. Pick up cars for Yakima and Whitehall as advised by Yardmaster. Swith all industries in Yakima and Whitehall, return to Whitehall Yard</t>
  </si>
  <si>
    <t>Erehwyna</t>
  </si>
  <si>
    <t>QG1</t>
  </si>
  <si>
    <t>QG2</t>
  </si>
  <si>
    <t>QGRY Espanola</t>
  </si>
  <si>
    <t>CP1</t>
  </si>
  <si>
    <t>CP2</t>
  </si>
  <si>
    <t>QG3</t>
  </si>
  <si>
    <t>Freight turn from Centralia to Manaukee. Switch all en-route industries. Sort outbounds in Manaukee, blocked by destination yard. Set out transfers to Whitehall at ST Yard, collect Outbounds to Centralia. Return to Centralia.</t>
  </si>
  <si>
    <t>CP MACE</t>
  </si>
  <si>
    <t>CP CEMA</t>
  </si>
  <si>
    <t>BNSF1</t>
  </si>
  <si>
    <t>BNSF2</t>
  </si>
  <si>
    <t>BNSF3</t>
  </si>
  <si>
    <t>BNSF4</t>
  </si>
  <si>
    <t>Sarah Creek</t>
  </si>
  <si>
    <t xml:space="preserve">Freight turn from Manaukee to Centralia. Collect Intermodel Cars from Northtown, build intermodel train in Manaukee Yard. Sort any outbounds in Manaukee, blocked by destination yard. Run to ST Yard, set out transfers to Whitehall. Collect cars for Centralia at ST Yard. Run to Centralia, drop outbounds and collect new inbounds for CP Division off track 2. Return to Manaukee, switch all en-route industries. </t>
  </si>
  <si>
    <t>BNSF EGSC</t>
  </si>
  <si>
    <t>BNSF EGWH Transfer</t>
  </si>
  <si>
    <t>BNSF MOW</t>
  </si>
  <si>
    <t>MOW Extra; run from Sarah Creek to (roll dice):
1: Cascade
2: Glacier
3: Arrowhead
4: Elk Grove
5: Espanola
6: Manaukee
Work for 15 Minutes at your destination, return to Sarah Creek. Align trackage rights with each Division Head.</t>
  </si>
  <si>
    <t>Commuter 1</t>
  </si>
  <si>
    <t>CP Intermodal MABI</t>
  </si>
  <si>
    <t>CP Intermodal</t>
  </si>
  <si>
    <t>CP Ethanol CEEG</t>
  </si>
  <si>
    <t>IAIS PWEG</t>
  </si>
  <si>
    <t xml:space="preserve">Run Train from Centralia to Manaukee. Reverse direction, go via ST Yard and Cascade to Elk Grove. Get trackage rights from WH Yardmaster for CN Division and from BNSF Division Head for BNSF Division. Exchange empty Ethanol cars for loaded at Elk Grove. Return to Manaukee, reverse direction and complete the run to Centralia. </t>
  </si>
  <si>
    <t>Freight turn from Sarah Creek to Elk Grove. Switch all en-route industries. Sort outbounds in Elk Grove, blocked by destination yard. Collect all Outbounds. Get trackage rights from WH Yardmaster for CN Division, run to ST Yard to drop cars for Centralia. Continue to Whitehall, drop cars for Parkwater and Erehwyna as advised by WH Yardmaster. Collect outbounds for Sarah Creek from Whitehall, return to Sarah Creek.</t>
  </si>
  <si>
    <t>CP Ethanol</t>
  </si>
  <si>
    <t>IAIS Protein</t>
  </si>
  <si>
    <t>2 Trains, Track 1 and 2</t>
  </si>
  <si>
    <t>Yakime Wye</t>
  </si>
  <si>
    <t>Swift</t>
  </si>
  <si>
    <t>Hampton Lumber</t>
  </si>
  <si>
    <t>Extra Trains</t>
  </si>
  <si>
    <t>Local Jobs are assigned for the complete session</t>
  </si>
  <si>
    <t>extra</t>
  </si>
  <si>
    <t>Collect Engines at Manaukee Engine Facilty. Train should be prepared by Job CP MACE. Run Train from Manaukee to Blue Island. Get trackage rights from WH Yardmaster for CN Division and from BNSF Division Head for BNSF Division. Switch Intermodel Cars in Blue Island, return to Manaukee. Set out Outbounds in Northtown. Return engines to Manaukee Engine Facility.</t>
  </si>
  <si>
    <t>ES44AH, ES44AH</t>
  </si>
  <si>
    <t>CN</t>
  </si>
  <si>
    <t>MT</t>
  </si>
  <si>
    <t>LS5</t>
  </si>
  <si>
    <t>ES44DC, ES44DC</t>
  </si>
  <si>
    <t>WT</t>
  </si>
  <si>
    <t>2816, 2829</t>
  </si>
  <si>
    <t>Dash8-40CM, ES 44AC</t>
  </si>
  <si>
    <t>BCOL, CN</t>
  </si>
  <si>
    <t>5623, 2952</t>
  </si>
  <si>
    <t>ALP45DP</t>
  </si>
  <si>
    <t>AMT</t>
  </si>
  <si>
    <t>LS5, pushpull</t>
  </si>
  <si>
    <t>ES44AC, ES44AC</t>
  </si>
  <si>
    <t>CP</t>
  </si>
  <si>
    <t>8743, 8746</t>
  </si>
  <si>
    <t>5843, 5846</t>
  </si>
  <si>
    <t>ES44AC</t>
  </si>
  <si>
    <t>SD90MAC, SD90MAC</t>
  </si>
  <si>
    <t>9120, 9152</t>
  </si>
  <si>
    <t>5870, 5872</t>
  </si>
  <si>
    <t>SD40-2 / SD40-2</t>
  </si>
  <si>
    <t>BNSF</t>
  </si>
  <si>
    <t>HR</t>
  </si>
  <si>
    <t>5053 / 6340</t>
  </si>
  <si>
    <t>4253 / 4240</t>
  </si>
  <si>
    <t>SD40-2 / ES44C4</t>
  </si>
  <si>
    <t>6742 / 6641</t>
  </si>
  <si>
    <t>ES44C4 / C44-9W</t>
  </si>
  <si>
    <t>LS5, MT-&gt; MOW Train</t>
  </si>
  <si>
    <t>6662 / 727</t>
  </si>
  <si>
    <t>4262 / 4227</t>
  </si>
  <si>
    <t>SD70Ace / SD70Ace</t>
  </si>
  <si>
    <t>8400 / 8574</t>
  </si>
  <si>
    <t>GP40-2W, GP40-2, GP40-2W</t>
  </si>
  <si>
    <t>HRCY, QGRY, QGRY</t>
  </si>
  <si>
    <t>8718, 8721</t>
  </si>
  <si>
    <t>5818, 5821</t>
  </si>
  <si>
    <t>ET44AC</t>
  </si>
  <si>
    <t>KCS</t>
  </si>
  <si>
    <t>GP38, SD40M-2</t>
  </si>
  <si>
    <t>4511, 5493</t>
  </si>
  <si>
    <t>5811, 5893</t>
  </si>
  <si>
    <t>GP38AC, GP38AC</t>
  </si>
  <si>
    <t>3007, 3009</t>
  </si>
  <si>
    <t>C44-9W / SD60M</t>
  </si>
  <si>
    <t>725 / 9212</t>
  </si>
  <si>
    <t>4225 / 4212</t>
  </si>
  <si>
    <t>8-40BW / 8-40BW</t>
  </si>
  <si>
    <t>517 / 527</t>
  </si>
  <si>
    <t>SD70MAC / GP38-2</t>
  </si>
  <si>
    <t>9830 / 2102</t>
  </si>
  <si>
    <t>4230 / 4202</t>
  </si>
  <si>
    <t>SD70MAC / 8-40BW</t>
  </si>
  <si>
    <t>9959 / 572</t>
  </si>
  <si>
    <t>SD40-3, SD40-3</t>
  </si>
  <si>
    <t>QGRY, QGRY</t>
  </si>
  <si>
    <t>GP40-2W, GMD1, GP40-2W</t>
  </si>
  <si>
    <t>CN,CN,CN</t>
  </si>
  <si>
    <t>Dash 8-39B, 40B</t>
  </si>
  <si>
    <t>BCOL</t>
  </si>
  <si>
    <t>3906, 3901</t>
  </si>
  <si>
    <t>SD40-2W, SD40-3</t>
  </si>
  <si>
    <t>CN, GTW</t>
  </si>
  <si>
    <t>GMD1, GP40-2W</t>
  </si>
  <si>
    <t>CN, CN</t>
  </si>
  <si>
    <t>Commuter  Train</t>
  </si>
  <si>
    <t>Commuter Train from Parkwater to Whitehall, Cascasde, Blue Island and Sarah Creek Yard. Get trackage rights from WH Yardmaster for CN Division and from BNSF Division Head for BNSF Division. Make 2 Minutes Station stop in WH, CAS and BI and Sarah Creek. Return to Parkwater, make 2 Minutes Station stop in BI, CAS and WH.  --- CAN BE RUN MULTIPLE TIMES ---</t>
  </si>
  <si>
    <t>South Railroad Street</t>
  </si>
  <si>
    <t>CN Whitehall WHPW</t>
  </si>
  <si>
    <t>5823, 5852</t>
  </si>
  <si>
    <t>Blocked with cars for WHPW</t>
  </si>
  <si>
    <t>Local switch turn: collect engines at WH engine facility. Pick up cars for South Tacoma and Basin City as advised by Yardmaster. Swith all industries in South Tacoma and Basin City, return to Whitehall Yard</t>
  </si>
  <si>
    <t>Whitehall Yard switcher; sort inbounds for WHTA and WHYA; sort outbounds for Parkwater and the other 3 divisions. Switch Transfers to and from ST Yard as needed; Transfers can be outsourced to other CN Crews</t>
  </si>
  <si>
    <t>QGRY GLER</t>
  </si>
  <si>
    <t xml:space="preserve">Freight forwarder from Erehwyna to Glacier. Delivers freight to Glacier; switch all industries in Glacier, VT Warehouse and Pier. Set out cars for QGRY Espanola. Block outbounds by destination yard. Run Transfer with Outbounds to Whitehall as advised by WH Yardmaster. Returns to Erehwyna with outbounds. </t>
  </si>
  <si>
    <t xml:space="preserve">Local switch turn: Collect engines at Glacier engine facility. Pick up cars for Espanola in Glacier. Swith all industries in Espanola, return to Glacier. </t>
  </si>
  <si>
    <t>QGRY ERGL</t>
  </si>
  <si>
    <t>CN WHPW</t>
  </si>
  <si>
    <t>No Engines: inbound freights, will be picked up by train GLER</t>
  </si>
  <si>
    <t>No Engines: inbound freights, will be picked up by train WHPW</t>
  </si>
  <si>
    <t>GLER No Engine</t>
  </si>
  <si>
    <t>WHPW No Engine</t>
  </si>
  <si>
    <t xml:space="preserve">Freight forwarder from Whitehall to Parkwater. Collect Outbounds as advised by WH Yardmaster. Run to Parkwater. Drop Outbounds on empty track, collect inbounds from, Track 2. Deliver freight to Whitehall. </t>
  </si>
  <si>
    <t>Freight forwarder from Parkwater to Whitehall. Delivers freight to Whitehall, exchanges cars for outbounds as advised by Yardmaster. Returns to PW with outbounds</t>
  </si>
  <si>
    <t>MACE No Engines</t>
  </si>
  <si>
    <t>No Engines: inbound freights, will be picked up by train MACE</t>
  </si>
  <si>
    <t>Run Train from Parkwater to Elk Grove. Get trackage rights from WH Yardmaster for CN Division and from BNSF Division Head for BNSF Division. Exchange loaded Protein Cars for Empties at Elk Grove. Return to Parkwater.</t>
  </si>
  <si>
    <t>EGSC No Engines</t>
  </si>
  <si>
    <t>No Engines: inbound freights, will be picked up by train EGSC</t>
  </si>
  <si>
    <t xml:space="preserve">Freight turn from Glacier to Erehwyna. Collect engines at Glacier engine facility. Block any outbounds in Glacier by destination yard. Run Transfer with Outbounds to Whitehall as advised by WH Yardmaster. Run to Erehwyna with all outbounds, drop on any empty track. Colllect inbounds from Erehwyna Track 2. Deliver inbounds to Glacier; switch all industries in Glacier, VT Warehouse and Pier. Set out cars for QGRY Espanola. </t>
  </si>
  <si>
    <t>Job Descriptions are held by the Divison Head and asdsigend by him</t>
  </si>
  <si>
    <t>Company Jobs</t>
  </si>
  <si>
    <t>Freight turn from Elk Grove to Sarah Creek. Pull Protein and Ethanol Cars from Maricopa, exchange with MORNING cars from Elk Grove. Collect Outbounds for Sarah Creek in Elk Grove. Run to Sarah Creek, drop outbounds and collect new inbounds from Sarah Creek Track 2. Return to Elk Grove, switch all en-route industries. Drop all outbounds in Elk Grove.</t>
  </si>
  <si>
    <t>Elk Grove Transfer. Block outbounds by destination. Collect all Outbounds except Sarah Creek. Get trackage rights from WH Yardmaster for CN to run to ST Yard, drop cars for Centralia. Continue to Whitehall, exchange cars for Parkwater and Erehwyna with cars for Sarah Creek as advised by WH Yardmaster. Bring SC outbounds to Elk Grove. Pull Protein and Ethanol Cars from Maricopa, exchange with AFTERNOON cars from Elk Grove.</t>
  </si>
  <si>
    <t>BNSF SCEG1</t>
  </si>
  <si>
    <t>BNSF5</t>
  </si>
  <si>
    <t>BNSF SCEG2</t>
  </si>
  <si>
    <t>Freight turn from Sarah Creek to Elk Grove. Start only after SCEG1 has returned to Sarah Creek Yard. Switch all en-route industries. Sort outbounds in Elk Grove, blocked by destination yard. Collect all Outbounds. Get trackage rights from WH Yardmaster for CN Division, run to ST Yard to drop cars for Centralia. Continue to Whitehall, drop cars for Parkwater and Erehwyna as advised by WH Yardmaster. Collect outbounds for Sarah Creek from Whitehall, return to Sarah Creek.</t>
  </si>
  <si>
    <t>QC</t>
  </si>
  <si>
    <t>Mon / Wed / Fri</t>
  </si>
  <si>
    <t>Tue / Thu / Sat</t>
  </si>
  <si>
    <t>Auto-Extra</t>
  </si>
  <si>
    <t xml:space="preserve">BNSF 6 </t>
  </si>
  <si>
    <t xml:space="preserve">Run Train from Sarah Creek to Manaukee. Exchange Auto-Boxcars for Auto Carriers on Industry Track. Retrun to Sarah Creek. Get Trackage rights from BNSF Division head, from WH Yardmaster for CN Division and from CP Division Head for CP Division. </t>
  </si>
  <si>
    <t>9959/5724</t>
  </si>
  <si>
    <t>4259/4272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</si>
</sst>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_(* \(#,##0.00\);_(* \-??_);_(@_)"/>
    <numFmt numFmtId="165" formatCode="0\ %"/>
    <numFmt numFmtId="166" formatCode="h:mm;@"/>
    <numFmt numFmtId="167" formatCode="[$-409]h:mm"/>
    <numFmt numFmtId="168" formatCode="[$-409]d\-mmm\-yy"/>
    <numFmt numFmtId="169" formatCode="0.0"/>
    <numFmt numFmtId="170" formatCode="[h]:mm:ss;@"/>
    <numFmt numFmtId="171" formatCode="_(* #,##0.00000_);_(* \(#,##0.00000\);_(* \-??_);_(@_)"/>
    <numFmt numFmtId="172" formatCode="_(* #,##0_);_(* \(#,##0\);_(* \-??_);_(@_)"/>
    <numFmt numFmtId="173" formatCode="_(* #,##0.000_);_(* \(#,##0.000\);_(* \-??_);_(@_)"/>
    <numFmt numFmtId="174" formatCode="[$-407]hh:mm"/>
    <numFmt numFmtId="175" formatCode="[$-409]m/d/yyyy"/>
  </numFmts>
  <fonts count="101">
    <font>
      <sz val="11"/>
      <color rgb="FF000000"/>
      <name val="Calibri"/>
      <family val="2"/>
      <charset val="1"/>
    </font>
    <font>
      <sz val="10"/>
      <name val="Arial"/>
      <family val="2"/>
      <charset val="1"/>
    </font>
    <font>
      <sz val="12"/>
      <color rgb="FF000000"/>
      <name val="Calibri"/>
      <family val="2"/>
      <charset val="1"/>
    </font>
    <font>
      <sz val="10"/>
      <color rgb="FF000000"/>
      <name val="Helvetica Neue"/>
      <charset val="1"/>
    </font>
    <font>
      <sz val="10"/>
      <name val="Arial"/>
      <family val="2"/>
    </font>
    <font>
      <sz val="10"/>
      <name val="Verdana"/>
      <family val="2"/>
      <charset val="1"/>
    </font>
    <font>
      <b/>
      <sz val="10"/>
      <color rgb="FF000000"/>
      <name val="Arial"/>
      <family val="2"/>
      <charset val="1"/>
    </font>
    <font>
      <sz val="10"/>
      <color rgb="FF000000"/>
      <name val="Arial"/>
      <family val="2"/>
      <charset val="1"/>
    </font>
    <font>
      <b/>
      <sz val="14"/>
      <color rgb="FF000000"/>
      <name val="Arial"/>
      <family val="2"/>
      <charset val="1"/>
    </font>
    <font>
      <b/>
      <sz val="14"/>
      <name val="Arial"/>
      <family val="2"/>
      <charset val="1"/>
    </font>
    <font>
      <b/>
      <sz val="10"/>
      <color rgb="FFFFFFFF"/>
      <name val="Arial"/>
      <family val="2"/>
      <charset val="1"/>
    </font>
    <font>
      <sz val="10"/>
      <color rgb="FFFFCC00"/>
      <name val="Arial"/>
      <family val="2"/>
      <charset val="1"/>
    </font>
    <font>
      <b/>
      <sz val="10"/>
      <name val="Arial"/>
      <family val="2"/>
      <charset val="1"/>
    </font>
    <font>
      <sz val="10"/>
      <color rgb="FFFCF305"/>
      <name val="Arial"/>
      <family val="2"/>
      <charset val="1"/>
    </font>
    <font>
      <sz val="10"/>
      <color rgb="FFFFC000"/>
      <name val="Arial"/>
      <family val="2"/>
      <charset val="1"/>
    </font>
    <font>
      <sz val="10"/>
      <color rgb="FFBFBFBF"/>
      <name val="Arial"/>
      <family val="2"/>
      <charset val="1"/>
    </font>
    <font>
      <sz val="10"/>
      <color rgb="FFFF0000"/>
      <name val="Arial"/>
      <family val="2"/>
      <charset val="1"/>
    </font>
    <font>
      <b/>
      <sz val="9"/>
      <color rgb="FF000000"/>
      <name val="Tahoma"/>
      <family val="2"/>
      <charset val="1"/>
    </font>
    <font>
      <sz val="9"/>
      <color rgb="FF000000"/>
      <name val="Tahoma"/>
      <family val="2"/>
      <charset val="1"/>
    </font>
    <font>
      <b/>
      <sz val="12"/>
      <color rgb="FF000000"/>
      <name val="Mongolian Baiti"/>
      <family val="4"/>
      <charset val="1"/>
    </font>
    <font>
      <b/>
      <sz val="11"/>
      <color rgb="FF000000"/>
      <name val="Mongolian Baiti"/>
      <family val="4"/>
      <charset val="1"/>
    </font>
    <font>
      <sz val="10"/>
      <color rgb="FF000000"/>
      <name val="Calibri"/>
      <family val="2"/>
      <charset val="1"/>
    </font>
    <font>
      <b/>
      <sz val="11"/>
      <color rgb="FF000000"/>
      <name val="Calibri"/>
      <family val="2"/>
      <charset val="1"/>
    </font>
    <font>
      <sz val="16"/>
      <color rgb="FF000000"/>
      <name val="Calibri"/>
      <family val="2"/>
      <charset val="1"/>
    </font>
    <font>
      <sz val="11"/>
      <color rgb="FFA6A6A6"/>
      <name val="Calibri"/>
      <family val="2"/>
      <charset val="1"/>
    </font>
    <font>
      <b/>
      <sz val="14"/>
      <color rgb="FF000000"/>
      <name val="Calibri"/>
      <family val="2"/>
      <charset val="1"/>
    </font>
    <font>
      <sz val="11"/>
      <color rgb="FF808080"/>
      <name val="Calibri"/>
      <family val="2"/>
      <charset val="1"/>
    </font>
    <font>
      <sz val="9"/>
      <color rgb="FF000000"/>
      <name val="Calibri"/>
      <family val="2"/>
      <charset val="1"/>
    </font>
    <font>
      <b/>
      <sz val="12"/>
      <color rgb="FF000000"/>
      <name val="Calibri"/>
      <family val="2"/>
      <charset val="1"/>
    </font>
    <font>
      <sz val="11"/>
      <color rgb="FFBFBFBF"/>
      <name val="Calibri"/>
      <family val="2"/>
      <charset val="1"/>
    </font>
    <font>
      <sz val="11"/>
      <color rgb="FFFFFFFF"/>
      <name val="Calibri"/>
      <family val="2"/>
      <charset val="1"/>
    </font>
    <font>
      <sz val="11"/>
      <color rgb="FFD9D9D9"/>
      <name val="Calibri"/>
      <family val="2"/>
      <charset val="1"/>
    </font>
    <font>
      <sz val="8"/>
      <color rgb="FF000000"/>
      <name val="Calibri"/>
      <family val="2"/>
      <charset val="1"/>
    </font>
    <font>
      <b/>
      <sz val="16"/>
      <color rgb="FF000000"/>
      <name val="Calibri"/>
      <family val="2"/>
      <charset val="1"/>
    </font>
    <font>
      <b/>
      <sz val="10"/>
      <color rgb="FF000000"/>
      <name val="Calibri"/>
      <family val="2"/>
      <charset val="1"/>
    </font>
    <font>
      <b/>
      <sz val="12"/>
      <color rgb="FF0070C0"/>
      <name val="Calibri"/>
      <family val="2"/>
      <charset val="1"/>
    </font>
    <font>
      <sz val="14"/>
      <color rgb="FF000000"/>
      <name val="Calibri"/>
      <family val="2"/>
      <charset val="1"/>
    </font>
    <font>
      <b/>
      <sz val="26"/>
      <color rgb="FF000000"/>
      <name val="Arial"/>
      <family val="2"/>
      <charset val="1"/>
    </font>
    <font>
      <sz val="11"/>
      <color rgb="FF006411"/>
      <name val="Calibri"/>
      <family val="2"/>
      <charset val="1"/>
    </font>
    <font>
      <sz val="11"/>
      <color rgb="FFDD0806"/>
      <name val="Calibri"/>
      <family val="2"/>
      <charset val="1"/>
    </font>
    <font>
      <sz val="11"/>
      <name val="Calibri"/>
      <family val="2"/>
      <charset val="1"/>
    </font>
    <font>
      <sz val="10"/>
      <name val="Calibri"/>
      <family val="2"/>
      <charset val="1"/>
    </font>
    <font>
      <b/>
      <sz val="12"/>
      <name val="Calibri"/>
      <family val="2"/>
      <charset val="1"/>
    </font>
    <font>
      <b/>
      <sz val="18"/>
      <color rgb="FF000000"/>
      <name val="Calibri"/>
      <family val="2"/>
      <charset val="1"/>
    </font>
    <font>
      <sz val="11"/>
      <color rgb="FFC0C0C0"/>
      <name val="Calibri"/>
      <family val="2"/>
      <charset val="1"/>
    </font>
    <font>
      <sz val="10"/>
      <color rgb="FFC0C0C0"/>
      <name val="Arial"/>
      <family val="2"/>
      <charset val="1"/>
    </font>
    <font>
      <b/>
      <sz val="10"/>
      <color rgb="FFC0C0C0"/>
      <name val="Arial"/>
      <family val="2"/>
      <charset val="1"/>
    </font>
    <font>
      <u/>
      <sz val="10"/>
      <name val="Arial"/>
      <family val="2"/>
      <charset val="1"/>
    </font>
    <font>
      <u/>
      <sz val="10"/>
      <color rgb="FFC0C0C0"/>
      <name val="Arial"/>
      <family val="2"/>
      <charset val="1"/>
    </font>
    <font>
      <sz val="10"/>
      <color rgb="FFFFFFFF"/>
      <name val="Arial"/>
      <family val="2"/>
      <charset val="1"/>
    </font>
    <font>
      <sz val="24"/>
      <name val="Arial"/>
      <family val="2"/>
      <charset val="1"/>
    </font>
    <font>
      <sz val="20"/>
      <name val="Arial"/>
      <family val="2"/>
      <charset val="1"/>
    </font>
    <font>
      <sz val="20"/>
      <color rgb="FFFFC000"/>
      <name val="Arial"/>
      <family val="2"/>
      <charset val="1"/>
    </font>
    <font>
      <sz val="20"/>
      <color rgb="FF000000"/>
      <name val="Arial"/>
      <family val="2"/>
      <charset val="1"/>
    </font>
    <font>
      <sz val="20"/>
      <color rgb="FF00B0F0"/>
      <name val="Arial"/>
      <family val="2"/>
      <charset val="1"/>
    </font>
    <font>
      <sz val="20"/>
      <color rgb="FF008080"/>
      <name val="Arial"/>
      <family val="2"/>
      <charset val="1"/>
    </font>
    <font>
      <sz val="20"/>
      <color rgb="FFBFBFBF"/>
      <name val="Arial"/>
      <family val="2"/>
      <charset val="1"/>
    </font>
    <font>
      <sz val="20"/>
      <color rgb="FFFF0000"/>
      <name val="Arial"/>
      <family val="2"/>
      <charset val="1"/>
    </font>
    <font>
      <sz val="20"/>
      <color rgb="FFFCF305"/>
      <name val="Arial"/>
      <family val="2"/>
      <charset val="1"/>
    </font>
    <font>
      <sz val="20"/>
      <color rgb="FFFFCC00"/>
      <name val="Arial"/>
      <family val="2"/>
      <charset val="1"/>
    </font>
    <font>
      <sz val="11"/>
      <color rgb="FF000000"/>
      <name val="Arial"/>
      <family val="2"/>
      <charset val="1"/>
    </font>
    <font>
      <sz val="11"/>
      <name val="Arial"/>
      <family val="2"/>
      <charset val="1"/>
    </font>
    <font>
      <sz val="11"/>
      <color rgb="FF006411"/>
      <name val="Arial"/>
      <family val="2"/>
      <charset val="1"/>
    </font>
    <font>
      <sz val="11"/>
      <color rgb="FFFCF305"/>
      <name val="Arial"/>
      <family val="2"/>
      <charset val="1"/>
    </font>
    <font>
      <sz val="11"/>
      <color rgb="FFDD0806"/>
      <name val="Arial"/>
      <family val="2"/>
      <charset val="1"/>
    </font>
    <font>
      <sz val="11"/>
      <color rgb="FFFFCC00"/>
      <name val="Arial"/>
      <family val="2"/>
      <charset val="1"/>
    </font>
    <font>
      <sz val="11"/>
      <color rgb="FF00CCFF"/>
      <name val="Arial"/>
      <family val="2"/>
      <charset val="1"/>
    </font>
    <font>
      <sz val="11"/>
      <color rgb="FF969696"/>
      <name val="Arial"/>
      <family val="2"/>
      <charset val="1"/>
    </font>
    <font>
      <b/>
      <sz val="10"/>
      <color rgb="FFFCF305"/>
      <name val="Arial"/>
      <family val="2"/>
      <charset val="1"/>
    </font>
    <font>
      <b/>
      <sz val="11"/>
      <color rgb="FF006411"/>
      <name val="Arial"/>
      <family val="2"/>
      <charset val="1"/>
    </font>
    <font>
      <b/>
      <sz val="11"/>
      <color rgb="FFFCF305"/>
      <name val="Arial"/>
      <family val="2"/>
      <charset val="1"/>
    </font>
    <font>
      <b/>
      <sz val="11"/>
      <color rgb="FFDD0806"/>
      <name val="Arial"/>
      <family val="2"/>
      <charset val="1"/>
    </font>
    <font>
      <b/>
      <sz val="11"/>
      <color rgb="FFFFCC00"/>
      <name val="Arial"/>
      <family val="2"/>
      <charset val="1"/>
    </font>
    <font>
      <b/>
      <sz val="11"/>
      <color rgb="FF000000"/>
      <name val="Arial"/>
      <family val="2"/>
      <charset val="1"/>
    </font>
    <font>
      <b/>
      <sz val="11"/>
      <color rgb="FF00CCFF"/>
      <name val="Arial"/>
      <family val="2"/>
      <charset val="1"/>
    </font>
    <font>
      <b/>
      <sz val="11"/>
      <color rgb="FF969696"/>
      <name val="Arial"/>
      <family val="2"/>
      <charset val="1"/>
    </font>
    <font>
      <sz val="12"/>
      <color rgb="FF000000"/>
      <name val="Arial"/>
      <family val="2"/>
      <charset val="1"/>
    </font>
    <font>
      <b/>
      <sz val="12"/>
      <color rgb="FF0070C0"/>
      <name val="Arial"/>
      <family val="2"/>
      <charset val="1"/>
    </font>
    <font>
      <b/>
      <sz val="12"/>
      <color rgb="FFFF0000"/>
      <name val="Arial"/>
      <family val="2"/>
      <charset val="1"/>
    </font>
    <font>
      <b/>
      <sz val="20"/>
      <color rgb="FF000000"/>
      <name val="Arial"/>
      <family val="2"/>
      <charset val="1"/>
    </font>
    <font>
      <b/>
      <sz val="60"/>
      <color rgb="FF000000"/>
      <name val="Book Antiqua"/>
      <family val="1"/>
      <charset val="1"/>
    </font>
    <font>
      <b/>
      <sz val="20"/>
      <color rgb="FF000000"/>
      <name val="Book Antiqua"/>
      <family val="1"/>
      <charset val="1"/>
    </font>
    <font>
      <sz val="12"/>
      <name val="Arial"/>
      <family val="2"/>
      <charset val="1"/>
    </font>
    <font>
      <b/>
      <sz val="12"/>
      <name val="Arial"/>
      <family val="2"/>
      <charset val="1"/>
    </font>
    <font>
      <b/>
      <i/>
      <sz val="9"/>
      <name val="Arial"/>
      <family val="2"/>
      <charset val="1"/>
    </font>
    <font>
      <sz val="11"/>
      <color rgb="FF000000"/>
      <name val="Calibri"/>
      <family val="2"/>
      <charset val="1"/>
    </font>
    <font>
      <b/>
      <sz val="11"/>
      <color indexed="8"/>
      <name val="Calibri"/>
      <family val="2"/>
    </font>
    <font>
      <sz val="12"/>
      <color theme="1"/>
      <name val="Calibri"/>
      <family val="2"/>
      <scheme val="minor"/>
    </font>
    <font>
      <b/>
      <sz val="18"/>
      <color theme="1"/>
      <name val="Calibri"/>
      <family val="2"/>
      <scheme val="minor"/>
    </font>
    <font>
      <sz val="10"/>
      <color rgb="FFFFC000"/>
      <name val="Arial"/>
      <family val="2"/>
    </font>
    <font>
      <sz val="20"/>
      <color rgb="FFFFC000"/>
      <name val="Arial"/>
      <family val="2"/>
    </font>
    <font>
      <sz val="20"/>
      <color rgb="FFFF0000"/>
      <name val="Arial"/>
      <family val="2"/>
    </font>
    <font>
      <sz val="11"/>
      <color rgb="FFFF0000"/>
      <name val="Calibri"/>
      <family val="2"/>
      <charset val="1"/>
    </font>
    <font>
      <b/>
      <sz val="10"/>
      <color theme="0"/>
      <name val="Arial"/>
      <family val="2"/>
      <charset val="1"/>
    </font>
    <font>
      <sz val="16"/>
      <color rgb="FF000000"/>
      <name val="Calibri"/>
      <family val="2"/>
    </font>
    <font>
      <sz val="10"/>
      <name val="Arial"/>
      <charset val="1"/>
    </font>
    <font>
      <b/>
      <sz val="11"/>
      <color rgb="FF000000"/>
      <name val="Calibri"/>
      <family val="2"/>
    </font>
    <font>
      <sz val="16"/>
      <color rgb="FFFF0000"/>
      <name val="Arial"/>
      <family val="2"/>
      <charset val="1"/>
    </font>
    <font>
      <b/>
      <sz val="10"/>
      <color theme="1"/>
      <name val="Arial"/>
      <family val="2"/>
      <charset val="1"/>
    </font>
    <font>
      <sz val="11"/>
      <color theme="0"/>
      <name val="Calibri"/>
      <family val="2"/>
      <charset val="1"/>
    </font>
    <font>
      <b/>
      <sz val="12"/>
      <color rgb="FF000000"/>
      <name val="Calibri"/>
      <family val="2"/>
    </font>
  </fonts>
  <fills count="83">
    <fill>
      <patternFill patternType="none"/>
    </fill>
    <fill>
      <patternFill patternType="gray125"/>
    </fill>
    <fill>
      <patternFill patternType="solid">
        <fgColor rgb="FFA6A6A6"/>
        <bgColor rgb="FF969696"/>
      </patternFill>
    </fill>
    <fill>
      <patternFill patternType="solid">
        <fgColor rgb="FFC5E0B4"/>
        <bgColor rgb="FFD7E4BD"/>
      </patternFill>
    </fill>
    <fill>
      <patternFill patternType="solid">
        <fgColor rgb="FFFF0000"/>
        <bgColor rgb="FFDD0806"/>
      </patternFill>
    </fill>
    <fill>
      <patternFill patternType="solid">
        <fgColor rgb="FFFFC000"/>
        <bgColor rgb="FFFFCC00"/>
      </patternFill>
    </fill>
    <fill>
      <patternFill patternType="solid">
        <fgColor rgb="FFBFBFBF"/>
        <bgColor rgb="FFC0C0C0"/>
      </patternFill>
    </fill>
    <fill>
      <patternFill patternType="solid">
        <fgColor rgb="FF996633"/>
        <bgColor rgb="FFC0504D"/>
      </patternFill>
    </fill>
    <fill>
      <patternFill patternType="solid">
        <fgColor rgb="FFCC6600"/>
        <bgColor rgb="FFC0504D"/>
      </patternFill>
    </fill>
    <fill>
      <patternFill patternType="solid">
        <fgColor rgb="FF00B050"/>
        <bgColor rgb="FF1FB714"/>
      </patternFill>
    </fill>
    <fill>
      <patternFill patternType="solid">
        <fgColor rgb="FFFFFF99"/>
        <bgColor rgb="FFFFFFCC"/>
      </patternFill>
    </fill>
    <fill>
      <patternFill patternType="solid">
        <fgColor rgb="FFFF66FF"/>
        <bgColor rgb="FFFF99CC"/>
      </patternFill>
    </fill>
    <fill>
      <patternFill patternType="solid">
        <fgColor rgb="FFFFFF00"/>
        <bgColor rgb="FFFCF305"/>
      </patternFill>
    </fill>
    <fill>
      <patternFill patternType="solid">
        <fgColor rgb="FFFFFFCC"/>
        <bgColor rgb="FFFFFFFF"/>
      </patternFill>
    </fill>
    <fill>
      <patternFill patternType="solid">
        <fgColor rgb="FF99FFCC"/>
        <bgColor rgb="FFCCFF99"/>
      </patternFill>
    </fill>
    <fill>
      <patternFill patternType="solid">
        <fgColor rgb="FFD9D9D9"/>
        <bgColor rgb="FFD7E4BD"/>
      </patternFill>
    </fill>
    <fill>
      <patternFill patternType="solid">
        <fgColor rgb="FFE5F5FF"/>
        <bgColor rgb="FFDDF2FF"/>
      </patternFill>
    </fill>
    <fill>
      <patternFill patternType="solid">
        <fgColor rgb="FFB9DCFF"/>
        <bgColor rgb="FFC6D9F1"/>
      </patternFill>
    </fill>
    <fill>
      <patternFill patternType="solid">
        <fgColor rgb="FFF2F2F2"/>
        <bgColor rgb="FFE5F5FF"/>
      </patternFill>
    </fill>
    <fill>
      <patternFill patternType="solid">
        <fgColor rgb="FFDDF2FF"/>
        <bgColor rgb="FFE5F5FF"/>
      </patternFill>
    </fill>
    <fill>
      <patternFill patternType="solid">
        <fgColor rgb="FFFFCC00"/>
        <bgColor rgb="FFFFC000"/>
      </patternFill>
    </fill>
    <fill>
      <patternFill patternType="solid">
        <fgColor rgb="FFFFCCFF"/>
        <bgColor rgb="FFD9D9D9"/>
      </patternFill>
    </fill>
    <fill>
      <patternFill patternType="solid">
        <fgColor rgb="FF99CC00"/>
        <bgColor rgb="FF92D050"/>
      </patternFill>
    </fill>
    <fill>
      <patternFill patternType="solid">
        <fgColor rgb="FF92D050"/>
        <bgColor rgb="FF99CC00"/>
      </patternFill>
    </fill>
    <fill>
      <patternFill patternType="solid">
        <fgColor rgb="FF969696"/>
        <bgColor rgb="FF878787"/>
      </patternFill>
    </fill>
    <fill>
      <patternFill patternType="solid">
        <fgColor rgb="FF00B0F0"/>
        <bgColor rgb="FF00CCFF"/>
      </patternFill>
    </fill>
    <fill>
      <patternFill patternType="solid">
        <fgColor rgb="FFFF99CC"/>
        <bgColor rgb="FFE6B9B8"/>
      </patternFill>
    </fill>
    <fill>
      <patternFill patternType="solid">
        <fgColor rgb="FFF20884"/>
        <bgColor rgb="FFDD0806"/>
      </patternFill>
    </fill>
    <fill>
      <patternFill patternType="solid">
        <fgColor rgb="FFC0C0C0"/>
        <bgColor rgb="FFBFBFBF"/>
      </patternFill>
    </fill>
    <fill>
      <patternFill patternType="solid">
        <fgColor rgb="FFFFFFFF"/>
        <bgColor rgb="FFF2F2F2"/>
      </patternFill>
    </fill>
    <fill>
      <patternFill patternType="solid">
        <fgColor rgb="FF1FB714"/>
        <bgColor rgb="FF00B050"/>
      </patternFill>
    </fill>
    <fill>
      <patternFill patternType="solid">
        <fgColor rgb="FFDD0806"/>
        <bgColor rgb="FFCC0000"/>
      </patternFill>
    </fill>
    <fill>
      <patternFill patternType="solid">
        <fgColor rgb="FFFFFF00"/>
        <bgColor rgb="FFC0C0C0"/>
      </patternFill>
    </fill>
    <fill>
      <patternFill patternType="solid">
        <fgColor rgb="FFFFFF00"/>
        <bgColor rgb="FFCCFF99"/>
      </patternFill>
    </fill>
    <fill>
      <patternFill patternType="solid">
        <fgColor rgb="FFFFFF00"/>
        <bgColor indexed="64"/>
      </patternFill>
    </fill>
    <fill>
      <patternFill patternType="solid">
        <fgColor rgb="FF92D050"/>
        <bgColor indexed="64"/>
      </patternFill>
    </fill>
    <fill>
      <patternFill patternType="solid">
        <fgColor rgb="FF92D050"/>
        <bgColor rgb="FFFCF305"/>
      </patternFill>
    </fill>
    <fill>
      <patternFill patternType="solid">
        <fgColor rgb="FF92D050"/>
        <bgColor rgb="FFDDF2FF"/>
      </patternFill>
    </fill>
    <fill>
      <patternFill patternType="solid">
        <fgColor rgb="FF92D050"/>
        <bgColor rgb="FFE5F5FF"/>
      </patternFill>
    </fill>
    <fill>
      <patternFill patternType="solid">
        <fgColor rgb="FF00B0F0"/>
        <bgColor rgb="FFFFCC00"/>
      </patternFill>
    </fill>
    <fill>
      <patternFill patternType="solid">
        <fgColor rgb="FFFF0000"/>
        <bgColor rgb="FF92D050"/>
      </patternFill>
    </fill>
    <fill>
      <patternFill patternType="solid">
        <fgColor theme="1" tint="0.249977111117893"/>
        <bgColor rgb="FF1FB714"/>
      </patternFill>
    </fill>
    <fill>
      <patternFill patternType="solid">
        <fgColor theme="0" tint="-0.249977111117893"/>
        <bgColor rgb="FFFFCC00"/>
      </patternFill>
    </fill>
    <fill>
      <patternFill patternType="solid">
        <fgColor theme="0" tint="-0.249977111117893"/>
        <bgColor rgb="FFFFFFCC"/>
      </patternFill>
    </fill>
    <fill>
      <patternFill patternType="solid">
        <fgColor rgb="FFFFC000"/>
        <bgColor rgb="FFFCF305"/>
      </patternFill>
    </fill>
    <fill>
      <patternFill patternType="solid">
        <fgColor rgb="FFFF0000"/>
        <bgColor rgb="FFFCF305"/>
      </patternFill>
    </fill>
    <fill>
      <patternFill patternType="solid">
        <fgColor rgb="FF993300"/>
        <bgColor rgb="FFFF99CC"/>
      </patternFill>
    </fill>
    <fill>
      <patternFill patternType="solid">
        <fgColor rgb="FFFFC000"/>
        <bgColor rgb="FFFFFFCC"/>
      </patternFill>
    </fill>
    <fill>
      <patternFill patternType="solid">
        <fgColor theme="0" tint="-0.34998626667073579"/>
        <bgColor rgb="FFC0504D"/>
      </patternFill>
    </fill>
    <fill>
      <patternFill patternType="solid">
        <fgColor rgb="FFFF0000"/>
        <bgColor rgb="FFC5E0B4"/>
      </patternFill>
    </fill>
    <fill>
      <patternFill patternType="solid">
        <fgColor theme="0" tint="-0.249977111117893"/>
        <bgColor rgb="FF92D050"/>
      </patternFill>
    </fill>
    <fill>
      <patternFill patternType="solid">
        <fgColor theme="0" tint="-0.14999847407452621"/>
        <bgColor indexed="64"/>
      </patternFill>
    </fill>
    <fill>
      <patternFill patternType="solid">
        <fgColor theme="4" tint="0.59999389629810485"/>
        <bgColor rgb="FFE5F5FF"/>
      </patternFill>
    </fill>
    <fill>
      <patternFill patternType="solid">
        <fgColor theme="0" tint="-0.249977111117893"/>
        <bgColor indexed="64"/>
      </patternFill>
    </fill>
    <fill>
      <patternFill patternType="solid">
        <fgColor rgb="FFFFFF00"/>
        <bgColor rgb="FF878787"/>
      </patternFill>
    </fill>
    <fill>
      <patternFill patternType="solid">
        <fgColor theme="0" tint="-0.249977111117893"/>
        <bgColor rgb="FFE5F5FF"/>
      </patternFill>
    </fill>
    <fill>
      <patternFill patternType="solid">
        <fgColor rgb="FFFF0000"/>
        <bgColor rgb="FFFFCC00"/>
      </patternFill>
    </fill>
    <fill>
      <patternFill patternType="solid">
        <fgColor rgb="FFFFFF00"/>
        <bgColor rgb="FFFFFFCC"/>
      </patternFill>
    </fill>
    <fill>
      <patternFill patternType="solid">
        <fgColor rgb="FFFF0000"/>
        <bgColor rgb="FFFFFFCC"/>
      </patternFill>
    </fill>
    <fill>
      <patternFill patternType="solid">
        <fgColor theme="5" tint="0.59999389629810485"/>
        <bgColor rgb="FFFFCC00"/>
      </patternFill>
    </fill>
    <fill>
      <patternFill patternType="solid">
        <fgColor theme="5" tint="0.59999389629810485"/>
        <bgColor rgb="FFC0504D"/>
      </patternFill>
    </fill>
    <fill>
      <patternFill patternType="solid">
        <fgColor theme="0" tint="-0.14999847407452621"/>
        <bgColor rgb="FF92D050"/>
      </patternFill>
    </fill>
    <fill>
      <patternFill patternType="solid">
        <fgColor theme="0" tint="-0.14999847407452621"/>
        <bgColor rgb="FFFCF305"/>
      </patternFill>
    </fill>
    <fill>
      <patternFill patternType="solid">
        <fgColor rgb="FFFF0000"/>
        <bgColor rgb="FFC0C0C0"/>
      </patternFill>
    </fill>
    <fill>
      <patternFill patternType="solid">
        <fgColor theme="1"/>
        <bgColor rgb="FFFCF305"/>
      </patternFill>
    </fill>
    <fill>
      <patternFill patternType="solid">
        <fgColor theme="0" tint="-0.14999847407452621"/>
        <bgColor rgb="FFC0C0C0"/>
      </patternFill>
    </fill>
    <fill>
      <patternFill patternType="solid">
        <fgColor theme="0" tint="-0.14999847407452621"/>
        <bgColor rgb="FFC6D9F1"/>
      </patternFill>
    </fill>
    <fill>
      <patternFill patternType="solid">
        <fgColor rgb="FFFF0000"/>
        <bgColor indexed="64"/>
      </patternFill>
    </fill>
    <fill>
      <patternFill patternType="solid">
        <fgColor rgb="FFFF0000"/>
        <bgColor rgb="FF1FB714"/>
      </patternFill>
    </fill>
    <fill>
      <patternFill patternType="solid">
        <fgColor theme="1"/>
        <bgColor indexed="64"/>
      </patternFill>
    </fill>
    <fill>
      <patternFill patternType="solid">
        <fgColor rgb="FFFFC000"/>
        <bgColor indexed="64"/>
      </patternFill>
    </fill>
    <fill>
      <patternFill patternType="solid">
        <fgColor rgb="FFFFFF00"/>
        <bgColor rgb="FFC5E0B4"/>
      </patternFill>
    </fill>
    <fill>
      <patternFill patternType="solid">
        <fgColor theme="0" tint="-0.34998626667073579"/>
        <bgColor indexed="64"/>
      </patternFill>
    </fill>
    <fill>
      <patternFill patternType="solid">
        <fgColor theme="5" tint="0.39997558519241921"/>
        <bgColor rgb="FFFFFFCC"/>
      </patternFill>
    </fill>
    <fill>
      <patternFill patternType="solid">
        <fgColor theme="1"/>
        <bgColor rgb="FFFFFFCC"/>
      </patternFill>
    </fill>
    <fill>
      <patternFill patternType="solid">
        <fgColor theme="1"/>
        <bgColor rgb="FFC0C0C0"/>
      </patternFill>
    </fill>
    <fill>
      <patternFill patternType="solid">
        <fgColor rgb="FFFFFF00"/>
        <bgColor rgb="FFC0504D"/>
      </patternFill>
    </fill>
    <fill>
      <patternFill patternType="solid">
        <fgColor theme="1"/>
        <bgColor rgb="FFDD0806"/>
      </patternFill>
    </fill>
    <fill>
      <patternFill patternType="solid">
        <fgColor rgb="FFFFFF00"/>
        <bgColor rgb="FFFFCC00"/>
      </patternFill>
    </fill>
    <fill>
      <patternFill patternType="solid">
        <fgColor theme="1"/>
        <bgColor rgb="FF1FB714"/>
      </patternFill>
    </fill>
    <fill>
      <patternFill patternType="solid">
        <fgColor rgb="FFFFFF00"/>
        <bgColor rgb="FF92D050"/>
      </patternFill>
    </fill>
    <fill>
      <patternFill patternType="solid">
        <fgColor theme="5" tint="0.39997558519241921"/>
        <bgColor rgb="FFFCF305"/>
      </patternFill>
    </fill>
    <fill>
      <patternFill patternType="solid">
        <fgColor theme="2"/>
        <bgColor rgb="FFFCF305"/>
      </patternFill>
    </fill>
  </fills>
  <borders count="111">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top style="medium">
        <color auto="1"/>
      </top>
      <bottom style="medium">
        <color auto="1"/>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medium">
        <color auto="1"/>
      </top>
      <bottom style="dotted">
        <color auto="1"/>
      </bottom>
      <diagonal/>
    </border>
    <border>
      <left style="medium">
        <color auto="1"/>
      </left>
      <right/>
      <top style="medium">
        <color auto="1"/>
      </top>
      <bottom style="dotted">
        <color auto="1"/>
      </bottom>
      <diagonal/>
    </border>
    <border>
      <left/>
      <right style="medium">
        <color auto="1"/>
      </right>
      <top style="medium">
        <color auto="1"/>
      </top>
      <bottom style="dotted">
        <color auto="1"/>
      </bottom>
      <diagonal/>
    </border>
    <border>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medium">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top style="dotted">
        <color auto="1"/>
      </top>
      <bottom style="dotted">
        <color auto="1"/>
      </bottom>
      <diagonal/>
    </border>
    <border>
      <left/>
      <right style="medium">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right/>
      <top/>
      <bottom style="dotted">
        <color auto="1"/>
      </bottom>
      <diagonal/>
    </border>
    <border>
      <left style="medium">
        <color auto="1"/>
      </left>
      <right style="thin">
        <color auto="1"/>
      </right>
      <top style="dotted">
        <color auto="1"/>
      </top>
      <bottom/>
      <diagonal/>
    </border>
    <border>
      <left style="thin">
        <color auto="1"/>
      </left>
      <right style="medium">
        <color auto="1"/>
      </right>
      <top style="dotted">
        <color auto="1"/>
      </top>
      <bottom/>
      <diagonal/>
    </border>
    <border>
      <left style="medium">
        <color auto="1"/>
      </left>
      <right/>
      <top style="dotted">
        <color auto="1"/>
      </top>
      <bottom/>
      <diagonal/>
    </border>
    <border>
      <left style="thin">
        <color auto="1"/>
      </left>
      <right/>
      <top style="medium">
        <color auto="1"/>
      </top>
      <bottom style="dotted">
        <color auto="1"/>
      </bottom>
      <diagonal/>
    </border>
    <border>
      <left style="medium">
        <color auto="1"/>
      </left>
      <right style="medium">
        <color auto="1"/>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dotted">
        <color auto="1"/>
      </bottom>
      <diagonal/>
    </border>
    <border>
      <left/>
      <right style="medium">
        <color auto="1"/>
      </right>
      <top style="dotted">
        <color auto="1"/>
      </top>
      <bottom/>
      <diagonal/>
    </border>
    <border>
      <left/>
      <right/>
      <top style="dotted">
        <color auto="1"/>
      </top>
      <bottom/>
      <diagonal/>
    </border>
    <border>
      <left style="thin">
        <color auto="1"/>
      </left>
      <right/>
      <top style="dotted">
        <color auto="1"/>
      </top>
      <bottom/>
      <diagonal/>
    </border>
    <border>
      <left style="medium">
        <color auto="1"/>
      </left>
      <right style="medium">
        <color auto="1"/>
      </right>
      <top style="dotted">
        <color auto="1"/>
      </top>
      <bottom/>
      <diagonal/>
    </border>
    <border>
      <left style="medium">
        <color auto="1"/>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medium">
        <color auto="1"/>
      </right>
      <top style="dotted">
        <color auto="1"/>
      </top>
      <bottom style="medium">
        <color auto="1"/>
      </bottom>
      <diagonal/>
    </border>
    <border>
      <left style="thin">
        <color auto="1"/>
      </left>
      <right style="thin">
        <color auto="1"/>
      </right>
      <top style="dotted">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thick">
        <color auto="1"/>
      </left>
      <right style="thick">
        <color auto="1"/>
      </right>
      <top style="thick">
        <color auto="1"/>
      </top>
      <bottom/>
      <diagonal/>
    </border>
    <border>
      <left style="thick">
        <color auto="1"/>
      </left>
      <right style="thick">
        <color auto="1"/>
      </right>
      <top style="thin">
        <color auto="1"/>
      </top>
      <bottom/>
      <diagonal/>
    </border>
    <border>
      <left style="thick">
        <color auto="1"/>
      </left>
      <right style="thick">
        <color auto="1"/>
      </right>
      <top/>
      <bottom/>
      <diagonal/>
    </border>
    <border>
      <left style="thick">
        <color auto="1"/>
      </left>
      <right style="thick">
        <color auto="1"/>
      </right>
      <top/>
      <bottom style="thin">
        <color auto="1"/>
      </bottom>
      <diagonal/>
    </border>
    <border>
      <left style="thick">
        <color auto="1"/>
      </left>
      <right style="thick">
        <color auto="1"/>
      </right>
      <top style="thick">
        <color auto="1"/>
      </top>
      <bottom style="thin">
        <color auto="1"/>
      </bottom>
      <diagonal/>
    </border>
    <border>
      <left style="thick">
        <color auto="1"/>
      </left>
      <right/>
      <top/>
      <bottom/>
      <diagonal/>
    </border>
    <border>
      <left style="thick">
        <color auto="1"/>
      </left>
      <right style="thick">
        <color auto="1"/>
      </right>
      <top/>
      <bottom style="thick">
        <color auto="1"/>
      </bottom>
      <diagonal/>
    </border>
    <border>
      <left/>
      <right style="thick">
        <color auto="1"/>
      </right>
      <top style="thick">
        <color auto="1"/>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
      <left/>
      <right style="thick">
        <color auto="1"/>
      </right>
      <top/>
      <bottom style="thick">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right/>
      <top style="hair">
        <color auto="1"/>
      </top>
      <bottom/>
      <diagonal/>
    </border>
    <border>
      <left/>
      <right/>
      <top/>
      <bottom style="double">
        <color auto="1"/>
      </bottom>
      <diagonal/>
    </border>
    <border>
      <left/>
      <right style="medium">
        <color auto="1"/>
      </right>
      <top/>
      <bottom style="double">
        <color auto="1"/>
      </bottom>
      <diagonal/>
    </border>
    <border>
      <left style="medium">
        <color auto="1"/>
      </left>
      <right style="medium">
        <color auto="1"/>
      </right>
      <top/>
      <bottom style="double">
        <color auto="1"/>
      </bottom>
      <diagonal/>
    </border>
    <border>
      <left/>
      <right/>
      <top style="double">
        <color auto="1"/>
      </top>
      <bottom style="hair">
        <color auto="1"/>
      </bottom>
      <diagonal/>
    </border>
    <border>
      <left style="thick">
        <color auto="1"/>
      </left>
      <right/>
      <top style="double">
        <color auto="1"/>
      </top>
      <bottom style="hair">
        <color auto="1"/>
      </bottom>
      <diagonal/>
    </border>
    <border>
      <left/>
      <right style="medium">
        <color auto="1"/>
      </right>
      <top style="double">
        <color auto="1"/>
      </top>
      <bottom style="hair">
        <color auto="1"/>
      </bottom>
      <diagonal/>
    </border>
    <border>
      <left style="medium">
        <color auto="1"/>
      </left>
      <right style="medium">
        <color auto="1"/>
      </right>
      <top style="double">
        <color auto="1"/>
      </top>
      <bottom style="hair">
        <color auto="1"/>
      </bottom>
      <diagonal/>
    </border>
    <border>
      <left style="medium">
        <color auto="1"/>
      </left>
      <right/>
      <top style="double">
        <color auto="1"/>
      </top>
      <bottom style="hair">
        <color auto="1"/>
      </bottom>
      <diagonal/>
    </border>
    <border>
      <left style="thick">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style="thick">
        <color auto="1"/>
      </left>
      <right/>
      <top style="hair">
        <color auto="1"/>
      </top>
      <bottom/>
      <diagonal/>
    </border>
    <border>
      <left/>
      <right style="medium">
        <color auto="1"/>
      </right>
      <top style="hair">
        <color auto="1"/>
      </top>
      <bottom/>
      <diagonal/>
    </border>
    <border>
      <left style="medium">
        <color auto="1"/>
      </left>
      <right style="medium">
        <color auto="1"/>
      </right>
      <top style="hair">
        <color auto="1"/>
      </top>
      <bottom/>
      <diagonal/>
    </border>
    <border>
      <left style="medium">
        <color auto="1"/>
      </left>
      <right/>
      <top style="hair">
        <color auto="1"/>
      </top>
      <bottom/>
      <diagonal/>
    </border>
    <border>
      <left/>
      <right/>
      <top style="hair">
        <color auto="1"/>
      </top>
      <bottom style="double">
        <color auto="1"/>
      </bottom>
      <diagonal/>
    </border>
    <border>
      <left style="thick">
        <color auto="1"/>
      </left>
      <right/>
      <top style="hair">
        <color auto="1"/>
      </top>
      <bottom style="double">
        <color auto="1"/>
      </bottom>
      <diagonal/>
    </border>
    <border>
      <left/>
      <right style="medium">
        <color auto="1"/>
      </right>
      <top style="hair">
        <color auto="1"/>
      </top>
      <bottom style="double">
        <color auto="1"/>
      </bottom>
      <diagonal/>
    </border>
    <border>
      <left style="medium">
        <color auto="1"/>
      </left>
      <right style="medium">
        <color auto="1"/>
      </right>
      <top style="hair">
        <color auto="1"/>
      </top>
      <bottom style="double">
        <color auto="1"/>
      </bottom>
      <diagonal/>
    </border>
    <border>
      <left style="medium">
        <color auto="1"/>
      </left>
      <right/>
      <top style="hair">
        <color auto="1"/>
      </top>
      <bottom style="double">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auto="1"/>
      </top>
      <bottom style="medium">
        <color indexed="64"/>
      </bottom>
      <diagonal/>
    </border>
  </borders>
  <cellStyleXfs count="39">
    <xf numFmtId="0" fontId="0" fillId="0" borderId="0"/>
    <xf numFmtId="164" fontId="85" fillId="0" borderId="0" applyBorder="0" applyProtection="0"/>
    <xf numFmtId="164" fontId="85"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85" fillId="0" borderId="0"/>
    <xf numFmtId="0" fontId="3" fillId="0" borderId="0" applyBorder="0" applyProtection="0">
      <alignment vertical="top" wrapText="1"/>
    </xf>
    <xf numFmtId="0" fontId="85" fillId="0" borderId="0" applyBorder="0" applyProtection="0"/>
    <xf numFmtId="0" fontId="4" fillId="0" borderId="0" applyBorder="0" applyProtection="0"/>
    <xf numFmtId="165" fontId="85" fillId="0" borderId="0" applyBorder="0" applyProtection="0"/>
    <xf numFmtId="165" fontId="85" fillId="0" borderId="0" applyBorder="0" applyProtection="0"/>
    <xf numFmtId="165" fontId="85" fillId="0" borderId="0" applyBorder="0" applyProtection="0"/>
    <xf numFmtId="165" fontId="85" fillId="0" borderId="0" applyBorder="0" applyProtection="0"/>
    <xf numFmtId="0" fontId="5" fillId="0" borderId="0"/>
    <xf numFmtId="0" fontId="5" fillId="0" borderId="0"/>
    <xf numFmtId="0" fontId="5" fillId="0" borderId="0"/>
    <xf numFmtId="0" fontId="5" fillId="0" borderId="0"/>
    <xf numFmtId="0" fontId="1" fillId="0" borderId="0"/>
    <xf numFmtId="0" fontId="1" fillId="0" borderId="0"/>
    <xf numFmtId="0" fontId="85" fillId="0" borderId="0"/>
    <xf numFmtId="0" fontId="85" fillId="0" borderId="0"/>
    <xf numFmtId="9" fontId="85" fillId="0" borderId="0" applyBorder="0" applyProtection="0"/>
    <xf numFmtId="9" fontId="85" fillId="0" borderId="0" applyBorder="0" applyProtection="0"/>
    <xf numFmtId="9" fontId="85" fillId="0" borderId="0" applyBorder="0" applyProtection="0"/>
    <xf numFmtId="9" fontId="85" fillId="0" borderId="0" applyBorder="0" applyProtection="0"/>
    <xf numFmtId="0" fontId="85" fillId="0" borderId="0" applyBorder="0" applyProtection="0"/>
    <xf numFmtId="0" fontId="95" fillId="0" borderId="0" applyBorder="0" applyProtection="0"/>
    <xf numFmtId="165" fontId="85" fillId="0" borderId="0" applyBorder="0" applyProtection="0"/>
    <xf numFmtId="165" fontId="85" fillId="0" borderId="0" applyBorder="0" applyProtection="0"/>
    <xf numFmtId="165" fontId="85" fillId="0" borderId="0" applyBorder="0" applyProtection="0"/>
    <xf numFmtId="165" fontId="85" fillId="0" borderId="0" applyBorder="0" applyProtection="0"/>
  </cellStyleXfs>
  <cellXfs count="889">
    <xf numFmtId="0" fontId="0" fillId="0" borderId="0" xfId="0"/>
    <xf numFmtId="0" fontId="6" fillId="0" borderId="0" xfId="0" applyFont="1" applyAlignment="1">
      <alignment vertical="top"/>
    </xf>
    <xf numFmtId="0" fontId="1" fillId="0" borderId="0" xfId="0" applyFont="1" applyAlignment="1">
      <alignment horizontal="right" vertical="top"/>
    </xf>
    <xf numFmtId="0" fontId="1" fillId="0" borderId="0" xfId="0" applyFont="1" applyAlignment="1">
      <alignment vertical="top"/>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0" xfId="0" applyFont="1" applyAlignment="1">
      <alignment vertical="center"/>
    </xf>
    <xf numFmtId="0" fontId="8" fillId="0" borderId="2" xfId="0" applyFont="1" applyBorder="1" applyAlignment="1">
      <alignment vertical="top" wrapText="1"/>
    </xf>
    <xf numFmtId="0" fontId="9" fillId="0" borderId="2" xfId="0" applyFont="1" applyBorder="1" applyAlignment="1">
      <alignment horizontal="right" vertical="top" wrapText="1"/>
    </xf>
    <xf numFmtId="0" fontId="9" fillId="0" borderId="2" xfId="0" applyFont="1" applyBorder="1" applyAlignment="1">
      <alignment vertical="top" wrapText="1"/>
    </xf>
    <xf numFmtId="0" fontId="8" fillId="0" borderId="0" xfId="0" applyFont="1" applyBorder="1" applyAlignment="1">
      <alignment vertical="top"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2" borderId="0" xfId="0" applyFont="1" applyFill="1" applyAlignment="1">
      <alignment horizontal="center" vertical="top" wrapText="1"/>
    </xf>
    <xf numFmtId="0" fontId="8" fillId="0" borderId="0" xfId="0" applyFont="1" applyAlignment="1">
      <alignment vertical="top" wrapText="1"/>
    </xf>
    <xf numFmtId="0" fontId="6" fillId="3" borderId="0" xfId="0" applyFont="1" applyFill="1" applyAlignment="1">
      <alignment vertical="top"/>
    </xf>
    <xf numFmtId="0" fontId="10" fillId="4" borderId="2" xfId="0" applyFont="1" applyFill="1" applyBorder="1" applyAlignment="1">
      <alignment horizontal="right" vertical="top"/>
    </xf>
    <xf numFmtId="0" fontId="1" fillId="0" borderId="2" xfId="0" applyFont="1" applyBorder="1" applyAlignment="1">
      <alignment vertical="top" wrapText="1"/>
    </xf>
    <xf numFmtId="0" fontId="7" fillId="0" borderId="2" xfId="0" applyFont="1" applyBorder="1" applyAlignment="1">
      <alignment vertical="top" wrapText="1"/>
    </xf>
    <xf numFmtId="0" fontId="7" fillId="2" borderId="0" xfId="0" applyFont="1" applyFill="1" applyAlignment="1">
      <alignment vertical="top"/>
    </xf>
    <xf numFmtId="0" fontId="7" fillId="0" borderId="0" xfId="0" applyFont="1" applyBorder="1" applyAlignment="1">
      <alignment vertical="center"/>
    </xf>
    <xf numFmtId="0" fontId="7" fillId="0" borderId="0" xfId="0" applyFont="1" applyBorder="1" applyAlignment="1">
      <alignment vertical="top"/>
    </xf>
    <xf numFmtId="0" fontId="0" fillId="0" borderId="0" xfId="0" applyFont="1" applyAlignment="1">
      <alignment vertical="center"/>
    </xf>
    <xf numFmtId="0" fontId="1" fillId="0" borderId="2" xfId="0" applyFont="1" applyBorder="1" applyAlignment="1">
      <alignment vertical="top"/>
    </xf>
    <xf numFmtId="0" fontId="6" fillId="5" borderId="2" xfId="0" applyFont="1" applyFill="1" applyBorder="1" applyAlignment="1">
      <alignment horizontal="right" vertical="top"/>
    </xf>
    <xf numFmtId="0" fontId="11" fillId="0" borderId="2" xfId="0" applyFont="1" applyBorder="1" applyAlignment="1">
      <alignment vertical="top" wrapText="1"/>
    </xf>
    <xf numFmtId="0" fontId="7" fillId="0" borderId="0" xfId="0" applyFont="1" applyBorder="1" applyAlignment="1">
      <alignment horizontal="center" vertical="center"/>
    </xf>
    <xf numFmtId="0" fontId="10" fillId="7" borderId="2" xfId="0" applyFont="1" applyFill="1" applyBorder="1" applyAlignment="1">
      <alignment horizontal="right" vertical="top"/>
    </xf>
    <xf numFmtId="0" fontId="13" fillId="0" borderId="2" xfId="0" applyFont="1" applyBorder="1" applyAlignment="1">
      <alignment vertical="top" wrapText="1"/>
    </xf>
    <xf numFmtId="0" fontId="14" fillId="0" borderId="2" xfId="0" applyFont="1" applyBorder="1" applyAlignment="1">
      <alignment vertical="top" wrapText="1"/>
    </xf>
    <xf numFmtId="0" fontId="15" fillId="0" borderId="2" xfId="0" applyFont="1" applyBorder="1" applyAlignment="1">
      <alignment vertical="top" wrapText="1"/>
    </xf>
    <xf numFmtId="0" fontId="10" fillId="8" borderId="2" xfId="0" applyFont="1" applyFill="1" applyBorder="1" applyAlignment="1">
      <alignment horizontal="right" vertical="top"/>
    </xf>
    <xf numFmtId="0" fontId="10" fillId="9" borderId="2" xfId="0" applyFont="1" applyFill="1" applyBorder="1" applyAlignment="1">
      <alignment horizontal="right" vertical="top"/>
    </xf>
    <xf numFmtId="0" fontId="6" fillId="10" borderId="2" xfId="0" applyFont="1" applyFill="1" applyBorder="1" applyAlignment="1">
      <alignment horizontal="right" vertical="top"/>
    </xf>
    <xf numFmtId="0" fontId="10" fillId="2" borderId="2" xfId="0" applyFont="1" applyFill="1" applyBorder="1" applyAlignment="1">
      <alignment horizontal="right" vertical="top"/>
    </xf>
    <xf numFmtId="166" fontId="0" fillId="11" borderId="0" xfId="0" applyNumberFormat="1" applyFill="1"/>
    <xf numFmtId="166" fontId="0" fillId="12" borderId="0" xfId="0" applyNumberFormat="1" applyFill="1"/>
    <xf numFmtId="167" fontId="0" fillId="12" borderId="0" xfId="1" applyNumberFormat="1" applyFont="1" applyFill="1" applyBorder="1" applyAlignment="1" applyProtection="1"/>
    <xf numFmtId="167" fontId="0" fillId="11" borderId="0" xfId="1" applyNumberFormat="1" applyFont="1" applyFill="1" applyBorder="1" applyAlignment="1" applyProtection="1"/>
    <xf numFmtId="0" fontId="0" fillId="13" borderId="0" xfId="0" applyFill="1"/>
    <xf numFmtId="0" fontId="19" fillId="0" borderId="3" xfId="0" applyFont="1" applyBorder="1"/>
    <xf numFmtId="0" fontId="20" fillId="0" borderId="4" xfId="0" applyFont="1" applyBorder="1"/>
    <xf numFmtId="0" fontId="19" fillId="0" borderId="4" xfId="0" applyFont="1" applyBorder="1"/>
    <xf numFmtId="0" fontId="20" fillId="0" borderId="6" xfId="0" applyFont="1" applyBorder="1"/>
    <xf numFmtId="0" fontId="20" fillId="0" borderId="7" xfId="0" applyFont="1" applyBorder="1"/>
    <xf numFmtId="0" fontId="20" fillId="0" borderId="8" xfId="0" applyFont="1" applyBorder="1"/>
    <xf numFmtId="0" fontId="20" fillId="0" borderId="9" xfId="0" applyFont="1" applyBorder="1"/>
    <xf numFmtId="0" fontId="0" fillId="14" borderId="0" xfId="0" applyFill="1"/>
    <xf numFmtId="0" fontId="0" fillId="0" borderId="3" xfId="0" applyBorder="1"/>
    <xf numFmtId="0" fontId="21" fillId="0" borderId="4" xfId="0" applyFont="1" applyBorder="1" applyAlignment="1">
      <alignment horizontal="center" vertical="center" textRotation="90" wrapText="1"/>
    </xf>
    <xf numFmtId="0" fontId="0" fillId="0" borderId="11" xfId="0" applyBorder="1"/>
    <xf numFmtId="0" fontId="24" fillId="0" borderId="11" xfId="0" applyFont="1" applyBorder="1"/>
    <xf numFmtId="0" fontId="0" fillId="0" borderId="4" xfId="0" applyBorder="1"/>
    <xf numFmtId="0" fontId="0" fillId="0" borderId="6" xfId="0" applyBorder="1"/>
    <xf numFmtId="0" fontId="0" fillId="0" borderId="13" xfId="0" applyBorder="1"/>
    <xf numFmtId="0" fontId="21" fillId="0" borderId="0" xfId="0" applyFont="1" applyBorder="1" applyAlignment="1">
      <alignment horizontal="center" vertical="center" textRotation="90" wrapText="1"/>
    </xf>
    <xf numFmtId="0" fontId="25" fillId="0" borderId="0" xfId="0" applyFont="1" applyBorder="1" applyAlignment="1">
      <alignment horizontal="center" vertical="center"/>
    </xf>
    <xf numFmtId="0" fontId="0" fillId="0" borderId="15" xfId="0" applyBorder="1"/>
    <xf numFmtId="0" fontId="24" fillId="0" borderId="15" xfId="0" applyFont="1" applyBorder="1"/>
    <xf numFmtId="0" fontId="0" fillId="14" borderId="13" xfId="0" applyFill="1" applyBorder="1"/>
    <xf numFmtId="0" fontId="0" fillId="14" borderId="0" xfId="0" applyFill="1" applyBorder="1"/>
    <xf numFmtId="0" fontId="0" fillId="14" borderId="14" xfId="0" applyFill="1" applyBorder="1"/>
    <xf numFmtId="0" fontId="21" fillId="0" borderId="0" xfId="0" applyFont="1" applyBorder="1" applyAlignment="1">
      <alignment horizontal="center" vertical="center"/>
    </xf>
    <xf numFmtId="0" fontId="21" fillId="0" borderId="14" xfId="0" applyFont="1" applyBorder="1" applyAlignment="1">
      <alignment horizontal="center" vertical="center"/>
    </xf>
    <xf numFmtId="0" fontId="0" fillId="0" borderId="7" xfId="0" applyBorder="1"/>
    <xf numFmtId="0" fontId="21" fillId="0" borderId="8" xfId="0" applyFont="1" applyBorder="1" applyAlignment="1">
      <alignment horizontal="center" vertical="center" textRotation="90"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0" fillId="0" borderId="16" xfId="0" applyBorder="1"/>
    <xf numFmtId="0" fontId="26" fillId="0" borderId="0" xfId="0" applyFont="1"/>
    <xf numFmtId="0" fontId="0" fillId="0" borderId="8" xfId="0" applyFont="1" applyBorder="1"/>
    <xf numFmtId="0" fontId="0" fillId="0" borderId="9" xfId="0" applyFont="1" applyBorder="1"/>
    <xf numFmtId="0" fontId="21" fillId="0" borderId="14" xfId="0" applyFont="1" applyBorder="1"/>
    <xf numFmtId="0" fontId="21" fillId="0" borderId="0" xfId="0" applyFont="1" applyBorder="1"/>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21" fillId="0" borderId="13" xfId="0" applyFont="1" applyBorder="1" applyAlignment="1">
      <alignment horizontal="center"/>
    </xf>
    <xf numFmtId="0" fontId="0" fillId="0" borderId="0" xfId="0" applyBorder="1"/>
    <xf numFmtId="0" fontId="21" fillId="0" borderId="14" xfId="0" applyFont="1" applyBorder="1" applyAlignment="1">
      <alignment horizontal="center"/>
    </xf>
    <xf numFmtId="0" fontId="21" fillId="0" borderId="0" xfId="0" applyFont="1" applyBorder="1" applyAlignment="1">
      <alignment horizontal="center"/>
    </xf>
    <xf numFmtId="166" fontId="0" fillId="0" borderId="13" xfId="0" applyNumberFormat="1" applyBorder="1" applyAlignment="1">
      <alignment horizontal="center" vertical="center"/>
    </xf>
    <xf numFmtId="0" fontId="0" fillId="0" borderId="1" xfId="0" applyBorder="1"/>
    <xf numFmtId="166" fontId="0" fillId="0" borderId="18" xfId="0" applyNumberFormat="1" applyBorder="1" applyAlignment="1">
      <alignment horizontal="center" vertical="center"/>
    </xf>
    <xf numFmtId="0" fontId="27" fillId="0" borderId="13" xfId="0" applyFont="1" applyBorder="1" applyAlignment="1">
      <alignment horizontal="center"/>
    </xf>
    <xf numFmtId="169" fontId="27" fillId="0" borderId="14" xfId="0" applyNumberFormat="1" applyFont="1" applyBorder="1" applyAlignment="1">
      <alignment horizontal="center"/>
    </xf>
    <xf numFmtId="166" fontId="0" fillId="0" borderId="1" xfId="0" applyNumberFormat="1" applyBorder="1" applyAlignment="1">
      <alignment horizontal="center" vertical="center"/>
    </xf>
    <xf numFmtId="166" fontId="0" fillId="0" borderId="0" xfId="0" applyNumberFormat="1" applyBorder="1" applyAlignment="1">
      <alignment horizontal="center" vertical="center"/>
    </xf>
    <xf numFmtId="166" fontId="0" fillId="0" borderId="14" xfId="0" applyNumberFormat="1" applyBorder="1" applyAlignment="1">
      <alignment horizontal="center" vertical="center"/>
    </xf>
    <xf numFmtId="0" fontId="0" fillId="0" borderId="14" xfId="0" applyBorder="1"/>
    <xf numFmtId="164" fontId="0" fillId="0" borderId="13" xfId="0" applyNumberFormat="1" applyBorder="1" applyAlignment="1">
      <alignment horizontal="center" vertical="center"/>
    </xf>
    <xf numFmtId="164" fontId="0" fillId="0" borderId="1" xfId="0" applyNumberFormat="1" applyBorder="1" applyAlignment="1">
      <alignment horizontal="center" vertical="center"/>
    </xf>
    <xf numFmtId="164" fontId="0" fillId="0" borderId="18" xfId="0" applyNumberFormat="1" applyBorder="1" applyAlignment="1">
      <alignment horizontal="center" vertical="center"/>
    </xf>
    <xf numFmtId="0" fontId="2" fillId="0" borderId="18" xfId="0" applyFont="1" applyBorder="1"/>
    <xf numFmtId="0" fontId="2" fillId="0" borderId="1" xfId="0" applyFont="1" applyBorder="1"/>
    <xf numFmtId="164" fontId="0" fillId="0" borderId="0" xfId="0" applyNumberFormat="1" applyBorder="1" applyAlignment="1">
      <alignment horizontal="center" vertical="center"/>
    </xf>
    <xf numFmtId="164" fontId="0" fillId="0" borderId="14" xfId="0" applyNumberFormat="1" applyBorder="1" applyAlignment="1">
      <alignment horizontal="center" vertical="center"/>
    </xf>
    <xf numFmtId="0" fontId="26" fillId="14" borderId="0" xfId="0" applyFont="1" applyFill="1"/>
    <xf numFmtId="170" fontId="0" fillId="0" borderId="13" xfId="0" applyNumberFormat="1" applyBorder="1"/>
    <xf numFmtId="170" fontId="0" fillId="0" borderId="0" xfId="0" applyNumberFormat="1" applyBorder="1"/>
    <xf numFmtId="170" fontId="0" fillId="0" borderId="14" xfId="0" applyNumberFormat="1" applyBorder="1"/>
    <xf numFmtId="169" fontId="27" fillId="0" borderId="13" xfId="0" applyNumberFormat="1" applyFont="1" applyBorder="1" applyAlignment="1">
      <alignment horizontal="center"/>
    </xf>
    <xf numFmtId="166" fontId="29" fillId="0" borderId="13" xfId="0" applyNumberFormat="1" applyFont="1" applyBorder="1" applyAlignment="1">
      <alignment horizontal="center" vertical="center"/>
    </xf>
    <xf numFmtId="164" fontId="30" fillId="0" borderId="13" xfId="0" applyNumberFormat="1" applyFont="1" applyBorder="1" applyAlignment="1">
      <alignment horizontal="center" vertical="center"/>
    </xf>
    <xf numFmtId="0" fontId="29" fillId="0" borderId="1" xfId="0" applyFont="1" applyBorder="1"/>
    <xf numFmtId="166" fontId="30" fillId="0" borderId="13" xfId="0" applyNumberFormat="1" applyFont="1" applyBorder="1" applyAlignment="1">
      <alignment horizontal="center" vertical="center"/>
    </xf>
    <xf numFmtId="164" fontId="29" fillId="0" borderId="13" xfId="0" applyNumberFormat="1" applyFont="1" applyBorder="1" applyAlignment="1">
      <alignment horizontal="center" vertical="center"/>
    </xf>
    <xf numFmtId="0" fontId="24" fillId="0" borderId="16" xfId="0" applyFont="1" applyBorder="1"/>
    <xf numFmtId="170" fontId="0" fillId="0" borderId="7" xfId="0" applyNumberFormat="1" applyBorder="1"/>
    <xf numFmtId="170" fontId="0" fillId="0" borderId="8" xfId="0" applyNumberFormat="1" applyBorder="1"/>
    <xf numFmtId="170" fontId="0" fillId="0" borderId="9" xfId="0" applyNumberFormat="1" applyBorder="1"/>
    <xf numFmtId="0" fontId="21" fillId="0" borderId="9" xfId="0" applyFont="1" applyBorder="1"/>
    <xf numFmtId="0" fontId="21" fillId="0" borderId="8" xfId="0" applyFont="1"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21" fillId="0" borderId="7" xfId="0" applyFont="1" applyBorder="1"/>
    <xf numFmtId="169" fontId="21" fillId="0" borderId="9" xfId="0" applyNumberFormat="1" applyFont="1" applyBorder="1"/>
    <xf numFmtId="0" fontId="31" fillId="0" borderId="0" xfId="0" applyFont="1"/>
    <xf numFmtId="170" fontId="0" fillId="0" borderId="0" xfId="0" applyNumberFormat="1"/>
    <xf numFmtId="164" fontId="0" fillId="0" borderId="0" xfId="0" applyNumberFormat="1"/>
    <xf numFmtId="166" fontId="0" fillId="0" borderId="0" xfId="0" applyNumberFormat="1"/>
    <xf numFmtId="164" fontId="0" fillId="0" borderId="0" xfId="1" applyFont="1" applyBorder="1" applyAlignment="1" applyProtection="1"/>
    <xf numFmtId="0" fontId="0" fillId="0" borderId="0" xfId="0"/>
    <xf numFmtId="0" fontId="32" fillId="14" borderId="18" xfId="0" applyFont="1" applyFill="1" applyBorder="1"/>
    <xf numFmtId="0" fontId="0" fillId="0" borderId="20" xfId="0" applyBorder="1"/>
    <xf numFmtId="0" fontId="32" fillId="0" borderId="21" xfId="0" applyFont="1" applyBorder="1"/>
    <xf numFmtId="0" fontId="32" fillId="0" borderId="1" xfId="0" applyFont="1" applyBorder="1"/>
    <xf numFmtId="0" fontId="0" fillId="0" borderId="18" xfId="0" applyBorder="1"/>
    <xf numFmtId="0" fontId="0" fillId="11" borderId="1" xfId="0" applyFill="1" applyBorder="1"/>
    <xf numFmtId="0" fontId="32" fillId="0" borderId="18" xfId="0" applyFont="1" applyBorder="1"/>
    <xf numFmtId="0" fontId="0" fillId="0" borderId="22" xfId="0" applyBorder="1"/>
    <xf numFmtId="0" fontId="32" fillId="0" borderId="23" xfId="0" applyFont="1" applyBorder="1"/>
    <xf numFmtId="0" fontId="2" fillId="0" borderId="18" xfId="0" applyFont="1" applyBorder="1" applyAlignment="1"/>
    <xf numFmtId="0" fontId="2" fillId="6" borderId="18" xfId="0" applyFont="1" applyFill="1" applyBorder="1" applyAlignment="1"/>
    <xf numFmtId="166" fontId="0" fillId="6" borderId="0" xfId="0" applyNumberFormat="1" applyFill="1"/>
    <xf numFmtId="0" fontId="2" fillId="0" borderId="0" xfId="0" applyFont="1" applyBorder="1" applyAlignment="1"/>
    <xf numFmtId="171" fontId="0" fillId="0" borderId="0" xfId="1" applyNumberFormat="1" applyFont="1" applyBorder="1" applyAlignment="1" applyProtection="1"/>
    <xf numFmtId="172" fontId="0" fillId="0" borderId="0" xfId="1" applyNumberFormat="1" applyFont="1" applyBorder="1" applyAlignment="1" applyProtection="1"/>
    <xf numFmtId="0" fontId="21" fillId="0" borderId="0" xfId="0" applyFont="1" applyBorder="1" applyAlignment="1"/>
    <xf numFmtId="0" fontId="21" fillId="0" borderId="0" xfId="0" applyFont="1"/>
    <xf numFmtId="0" fontId="21" fillId="0" borderId="18" xfId="0" applyFont="1" applyBorder="1" applyAlignment="1"/>
    <xf numFmtId="0" fontId="21" fillId="0" borderId="18" xfId="0" applyFont="1" applyBorder="1"/>
    <xf numFmtId="166" fontId="0" fillId="15" borderId="4" xfId="0" applyNumberFormat="1" applyFill="1" applyBorder="1"/>
    <xf numFmtId="166" fontId="0" fillId="15" borderId="6" xfId="0" applyNumberFormat="1" applyFill="1" applyBorder="1"/>
    <xf numFmtId="166" fontId="0" fillId="0" borderId="0" xfId="0" applyNumberFormat="1" applyBorder="1"/>
    <xf numFmtId="166" fontId="0" fillId="0" borderId="14" xfId="0" applyNumberFormat="1" applyBorder="1"/>
    <xf numFmtId="166" fontId="0" fillId="0" borderId="13" xfId="0" applyNumberFormat="1" applyBorder="1" applyAlignment="1">
      <alignment vertical="center"/>
    </xf>
    <xf numFmtId="166" fontId="0" fillId="0" borderId="0" xfId="0" applyNumberFormat="1" applyBorder="1" applyAlignment="1">
      <alignment vertical="center"/>
    </xf>
    <xf numFmtId="166" fontId="0" fillId="0" borderId="13" xfId="0" applyNumberFormat="1" applyBorder="1"/>
    <xf numFmtId="166" fontId="0" fillId="11" borderId="13" xfId="0" applyNumberFormat="1" applyFill="1" applyBorder="1" applyAlignment="1">
      <alignment vertical="center"/>
    </xf>
    <xf numFmtId="166" fontId="0" fillId="11" borderId="0" xfId="0" applyNumberFormat="1" applyFill="1" applyBorder="1" applyAlignment="1">
      <alignment vertical="center"/>
    </xf>
    <xf numFmtId="166" fontId="0" fillId="15" borderId="8" xfId="0" applyNumberFormat="1" applyFill="1" applyBorder="1"/>
    <xf numFmtId="166" fontId="0" fillId="15" borderId="9" xfId="0" applyNumberFormat="1" applyFill="1" applyBorder="1"/>
    <xf numFmtId="166" fontId="0" fillId="14" borderId="0" xfId="0" applyNumberFormat="1" applyFill="1"/>
    <xf numFmtId="166" fontId="0" fillId="5" borderId="0" xfId="0" applyNumberFormat="1" applyFill="1"/>
    <xf numFmtId="167" fontId="0" fillId="5" borderId="0" xfId="1" applyNumberFormat="1" applyFont="1" applyFill="1" applyBorder="1" applyAlignment="1" applyProtection="1"/>
    <xf numFmtId="167" fontId="0" fillId="14" borderId="0" xfId="1" applyNumberFormat="1" applyFont="1" applyFill="1" applyBorder="1" applyAlignment="1" applyProtection="1"/>
    <xf numFmtId="0" fontId="28" fillId="0" borderId="4" xfId="0" applyFont="1" applyBorder="1"/>
    <xf numFmtId="0" fontId="22" fillId="0" borderId="4" xfId="0" applyFont="1" applyBorder="1"/>
    <xf numFmtId="0" fontId="22" fillId="0" borderId="3" xfId="0" applyFont="1" applyBorder="1"/>
    <xf numFmtId="0" fontId="22" fillId="0" borderId="6" xfId="0" applyFont="1" applyBorder="1"/>
    <xf numFmtId="0" fontId="22" fillId="0" borderId="8" xfId="0" applyFont="1" applyBorder="1"/>
    <xf numFmtId="0" fontId="22" fillId="0" borderId="7" xfId="0" applyFont="1" applyBorder="1"/>
    <xf numFmtId="0" fontId="22" fillId="0" borderId="9" xfId="0" applyFont="1" applyBorder="1"/>
    <xf numFmtId="167" fontId="0" fillId="0" borderId="0" xfId="0" applyNumberFormat="1"/>
    <xf numFmtId="0" fontId="34" fillId="16" borderId="0" xfId="0" applyFont="1" applyFill="1" applyBorder="1" applyAlignment="1">
      <alignment horizontal="center" vertical="center"/>
    </xf>
    <xf numFmtId="168" fontId="28" fillId="0" borderId="0" xfId="0" applyNumberFormat="1" applyFont="1" applyBorder="1" applyAlignment="1">
      <alignment horizontal="center"/>
    </xf>
    <xf numFmtId="0" fontId="34" fillId="16" borderId="8" xfId="0" applyFont="1" applyFill="1" applyBorder="1" applyAlignment="1">
      <alignment horizontal="center" vertical="center"/>
    </xf>
    <xf numFmtId="0" fontId="28" fillId="0" borderId="0" xfId="0" applyFont="1" applyBorder="1" applyAlignment="1">
      <alignment horizontal="center"/>
    </xf>
    <xf numFmtId="0" fontId="21" fillId="0" borderId="11" xfId="0" applyFont="1" applyBorder="1" applyAlignment="1">
      <alignment horizontal="center" vertical="center"/>
    </xf>
    <xf numFmtId="0" fontId="35" fillId="18" borderId="26" xfId="0" applyFont="1" applyFill="1" applyBorder="1" applyAlignment="1">
      <alignment horizontal="center" vertical="center"/>
    </xf>
    <xf numFmtId="0" fontId="2" fillId="0" borderId="28" xfId="0" applyFont="1" applyBorder="1" applyAlignment="1">
      <alignment horizontal="center" vertical="center"/>
    </xf>
    <xf numFmtId="0" fontId="33" fillId="0" borderId="29" xfId="0" applyFont="1" applyBorder="1" applyAlignment="1">
      <alignment horizontal="center" vertical="center"/>
    </xf>
    <xf numFmtId="0" fontId="21" fillId="0" borderId="31" xfId="0" applyFont="1" applyBorder="1" applyAlignment="1">
      <alignment horizontal="center" vertical="center"/>
    </xf>
    <xf numFmtId="169" fontId="2" fillId="0" borderId="32" xfId="0" applyNumberFormat="1" applyFont="1" applyBorder="1" applyAlignment="1">
      <alignment horizontal="center" vertical="center"/>
    </xf>
    <xf numFmtId="166" fontId="28" fillId="0" borderId="33" xfId="0" applyNumberFormat="1" applyFont="1" applyBorder="1" applyAlignment="1">
      <alignment horizontal="center" vertical="center"/>
    </xf>
    <xf numFmtId="0" fontId="33" fillId="0" borderId="35" xfId="0" applyFont="1" applyBorder="1" applyAlignment="1">
      <alignment horizontal="center" vertical="center"/>
    </xf>
    <xf numFmtId="169" fontId="2" fillId="0" borderId="36" xfId="0" applyNumberFormat="1" applyFont="1" applyBorder="1" applyAlignment="1">
      <alignment horizontal="center" vertical="center"/>
    </xf>
    <xf numFmtId="0" fontId="21" fillId="0" borderId="37" xfId="0" applyFont="1" applyBorder="1" applyAlignment="1">
      <alignment horizontal="center" vertical="center"/>
    </xf>
    <xf numFmtId="169" fontId="2" fillId="0" borderId="38" xfId="0" applyNumberFormat="1" applyFont="1" applyBorder="1" applyAlignment="1">
      <alignment horizontal="center" vertical="center"/>
    </xf>
    <xf numFmtId="0" fontId="35" fillId="18" borderId="0" xfId="0" applyFont="1" applyFill="1" applyBorder="1" applyAlignment="1">
      <alignment horizontal="center" vertical="center"/>
    </xf>
    <xf numFmtId="169" fontId="2" fillId="0" borderId="39" xfId="0" applyNumberFormat="1" applyFont="1" applyBorder="1" applyAlignment="1">
      <alignment horizontal="center" vertical="center"/>
    </xf>
    <xf numFmtId="0" fontId="21" fillId="0" borderId="16" xfId="0" applyFont="1" applyBorder="1" applyAlignment="1">
      <alignment horizontal="center" vertical="center"/>
    </xf>
    <xf numFmtId="0" fontId="28" fillId="0" borderId="7" xfId="0" applyFont="1" applyBorder="1" applyAlignment="1">
      <alignment horizontal="center" vertical="center"/>
    </xf>
    <xf numFmtId="0" fontId="35" fillId="18" borderId="8" xfId="0" applyFont="1" applyFill="1" applyBorder="1" applyAlignment="1">
      <alignment horizontal="center" vertical="center"/>
    </xf>
    <xf numFmtId="0" fontId="28" fillId="0" borderId="8" xfId="0" applyFont="1" applyBorder="1" applyAlignment="1">
      <alignment horizontal="center" vertical="center"/>
    </xf>
    <xf numFmtId="0" fontId="28" fillId="0" borderId="0" xfId="0" applyFont="1" applyAlignment="1">
      <alignment horizontal="center" vertical="center"/>
    </xf>
    <xf numFmtId="0" fontId="35" fillId="18" borderId="0" xfId="0" applyFont="1" applyFill="1" applyAlignment="1">
      <alignment horizontal="center" vertical="center"/>
    </xf>
    <xf numFmtId="0" fontId="35" fillId="18" borderId="9" xfId="0" applyFont="1" applyFill="1" applyBorder="1" applyAlignment="1">
      <alignment horizontal="center" vertical="center"/>
    </xf>
    <xf numFmtId="0" fontId="2" fillId="0" borderId="7" xfId="0" applyFont="1" applyBorder="1" applyAlignment="1">
      <alignment horizontal="center" vertical="center"/>
    </xf>
    <xf numFmtId="0" fontId="0" fillId="0" borderId="8" xfId="0" applyBorder="1" applyAlignment="1">
      <alignment horizontal="center" vertical="center"/>
    </xf>
    <xf numFmtId="169" fontId="0" fillId="0" borderId="9" xfId="0" applyNumberFormat="1" applyFont="1" applyBorder="1" applyAlignment="1">
      <alignment horizontal="center" vertical="center"/>
    </xf>
    <xf numFmtId="0" fontId="32" fillId="5" borderId="18" xfId="0" applyFont="1" applyFill="1" applyBorder="1"/>
    <xf numFmtId="0" fontId="0" fillId="15" borderId="11" xfId="0" applyFill="1" applyBorder="1"/>
    <xf numFmtId="166" fontId="0" fillId="13" borderId="0" xfId="0" applyNumberFormat="1" applyFill="1" applyBorder="1"/>
    <xf numFmtId="166" fontId="0" fillId="13" borderId="0" xfId="0" applyNumberFormat="1" applyFill="1" applyBorder="1" applyAlignment="1">
      <alignment vertical="center"/>
    </xf>
    <xf numFmtId="0" fontId="0" fillId="15" borderId="16" xfId="0" applyFill="1" applyBorder="1"/>
    <xf numFmtId="167" fontId="0" fillId="0" borderId="0" xfId="1" applyNumberFormat="1" applyFont="1" applyBorder="1" applyAlignment="1" applyProtection="1"/>
    <xf numFmtId="0" fontId="0" fillId="0" borderId="0" xfId="1" applyNumberFormat="1" applyFont="1" applyBorder="1" applyAlignment="1" applyProtection="1"/>
    <xf numFmtId="0" fontId="19" fillId="0" borderId="0" xfId="0" applyFont="1" applyBorder="1"/>
    <xf numFmtId="0" fontId="28" fillId="0" borderId="0" xfId="0" applyFont="1" applyBorder="1"/>
    <xf numFmtId="0" fontId="22" fillId="0" borderId="0" xfId="0" applyFont="1" applyBorder="1"/>
    <xf numFmtId="0" fontId="28" fillId="0" borderId="0" xfId="0" applyFont="1" applyBorder="1" applyAlignment="1">
      <alignment vertical="center"/>
    </xf>
    <xf numFmtId="0" fontId="20" fillId="0" borderId="0" xfId="0" applyFont="1" applyBorder="1"/>
    <xf numFmtId="0" fontId="28" fillId="17" borderId="3" xfId="0" applyFont="1" applyFill="1" applyBorder="1" applyAlignment="1">
      <alignment vertical="center"/>
    </xf>
    <xf numFmtId="0" fontId="28" fillId="17" borderId="6" xfId="0" applyFont="1" applyFill="1" applyBorder="1" applyAlignment="1">
      <alignment vertical="center"/>
    </xf>
    <xf numFmtId="0" fontId="25" fillId="0" borderId="0" xfId="0" applyFont="1" applyBorder="1" applyAlignment="1">
      <alignment vertical="center"/>
    </xf>
    <xf numFmtId="0" fontId="34" fillId="0" borderId="0" xfId="0" applyFont="1" applyBorder="1" applyAlignment="1">
      <alignment horizontal="center" vertical="center"/>
    </xf>
    <xf numFmtId="0" fontId="34" fillId="0" borderId="0" xfId="0" applyFont="1" applyBorder="1" applyAlignment="1">
      <alignment vertical="center"/>
    </xf>
    <xf numFmtId="0" fontId="2" fillId="0" borderId="0" xfId="0" applyFont="1" applyBorder="1" applyAlignment="1">
      <alignment horizontal="center" vertical="center"/>
    </xf>
    <xf numFmtId="166" fontId="28" fillId="0" borderId="0" xfId="0" applyNumberFormat="1" applyFont="1" applyBorder="1" applyAlignment="1">
      <alignment horizontal="center" vertical="center"/>
    </xf>
    <xf numFmtId="0" fontId="35" fillId="0" borderId="0" xfId="0" applyFont="1" applyBorder="1" applyAlignment="1">
      <alignment horizontal="center" vertical="center"/>
    </xf>
    <xf numFmtId="0" fontId="28" fillId="0" borderId="3" xfId="0" applyFont="1" applyBorder="1" applyAlignment="1">
      <alignment horizontal="center" vertical="center" textRotation="180"/>
    </xf>
    <xf numFmtId="166" fontId="28" fillId="0" borderId="27" xfId="0" applyNumberFormat="1" applyFont="1" applyBorder="1" applyAlignment="1">
      <alignment horizontal="center" vertical="center"/>
    </xf>
    <xf numFmtId="0" fontId="35" fillId="18" borderId="27" xfId="0" applyFont="1" applyFill="1" applyBorder="1" applyAlignment="1">
      <alignment horizontal="center" vertical="center"/>
    </xf>
    <xf numFmtId="166" fontId="28" fillId="0" borderId="40" xfId="0" applyNumberFormat="1" applyFont="1" applyBorder="1" applyAlignment="1">
      <alignment horizontal="center" vertical="center"/>
    </xf>
    <xf numFmtId="169" fontId="2" fillId="0" borderId="41" xfId="0" applyNumberFormat="1" applyFont="1" applyBorder="1" applyAlignment="1">
      <alignment horizontal="center" vertical="center"/>
    </xf>
    <xf numFmtId="166" fontId="28" fillId="0" borderId="25" xfId="0" applyNumberFormat="1" applyFont="1" applyBorder="1" applyAlignment="1">
      <alignment horizontal="center" vertical="center"/>
    </xf>
    <xf numFmtId="0" fontId="33" fillId="0" borderId="0" xfId="0" applyFont="1" applyBorder="1" applyAlignment="1">
      <alignment horizontal="center" vertical="center"/>
    </xf>
    <xf numFmtId="0" fontId="26" fillId="0" borderId="0" xfId="0" applyFont="1" applyBorder="1"/>
    <xf numFmtId="169" fontId="2" fillId="0" borderId="0" xfId="0" applyNumberFormat="1" applyFont="1" applyBorder="1" applyAlignment="1">
      <alignment horizontal="center" vertical="center"/>
    </xf>
    <xf numFmtId="0" fontId="28" fillId="0" borderId="13" xfId="0" applyFont="1" applyBorder="1" applyAlignment="1">
      <alignment horizontal="center" vertical="center" textRotation="180"/>
    </xf>
    <xf numFmtId="0" fontId="35" fillId="18" borderId="34" xfId="0" applyFont="1" applyFill="1" applyBorder="1" applyAlignment="1">
      <alignment horizontal="center" vertical="center"/>
    </xf>
    <xf numFmtId="0" fontId="35" fillId="18" borderId="43" xfId="0" applyFont="1" applyFill="1" applyBorder="1" applyAlignment="1">
      <alignment horizontal="center" vertical="center"/>
    </xf>
    <xf numFmtId="0" fontId="23" fillId="0" borderId="35" xfId="0" applyFont="1" applyBorder="1" applyAlignment="1">
      <alignment horizontal="center" vertical="center"/>
    </xf>
    <xf numFmtId="169" fontId="2" fillId="0" borderId="44" xfId="0" applyNumberFormat="1" applyFont="1" applyBorder="1" applyAlignment="1">
      <alignment horizontal="center" vertical="center"/>
    </xf>
    <xf numFmtId="0" fontId="35" fillId="18" borderId="45" xfId="0" applyFont="1" applyFill="1" applyBorder="1" applyAlignment="1">
      <alignment horizontal="center" vertical="center"/>
    </xf>
    <xf numFmtId="0" fontId="35" fillId="18" borderId="46" xfId="0" applyFont="1" applyFill="1" applyBorder="1" applyAlignment="1">
      <alignment horizontal="center" vertical="center"/>
    </xf>
    <xf numFmtId="169" fontId="2" fillId="0" borderId="47" xfId="0" applyNumberFormat="1" applyFont="1" applyBorder="1" applyAlignment="1">
      <alignment horizontal="center" vertical="center"/>
    </xf>
    <xf numFmtId="0" fontId="23" fillId="0" borderId="47" xfId="0" applyFont="1" applyBorder="1" applyAlignment="1">
      <alignment horizontal="center" vertical="center" wrapText="1"/>
    </xf>
    <xf numFmtId="166" fontId="28" fillId="0" borderId="46" xfId="0" applyNumberFormat="1" applyFont="1" applyBorder="1" applyAlignment="1">
      <alignment horizontal="center" vertical="center"/>
    </xf>
    <xf numFmtId="0" fontId="23" fillId="0" borderId="0" xfId="0" applyFont="1" applyBorder="1" applyAlignment="1">
      <alignment horizontal="center" vertical="center" wrapText="1"/>
    </xf>
    <xf numFmtId="0" fontId="36" fillId="0" borderId="47" xfId="0" applyFont="1" applyBorder="1" applyAlignment="1">
      <alignment horizontal="center" vertical="center"/>
    </xf>
    <xf numFmtId="0" fontId="36" fillId="0" borderId="0" xfId="0" applyFont="1" applyBorder="1" applyAlignment="1">
      <alignment horizontal="center" vertical="center"/>
    </xf>
    <xf numFmtId="0" fontId="33" fillId="0" borderId="47" xfId="0" applyFont="1" applyBorder="1" applyAlignment="1">
      <alignment horizontal="center" vertical="center"/>
    </xf>
    <xf numFmtId="166" fontId="28" fillId="0" borderId="49" xfId="0" applyNumberFormat="1" applyFont="1" applyBorder="1" applyAlignment="1">
      <alignment horizontal="center" vertical="center"/>
    </xf>
    <xf numFmtId="0" fontId="35" fillId="18" borderId="50" xfId="0" applyFont="1" applyFill="1" applyBorder="1" applyAlignment="1">
      <alignment horizontal="center" vertical="center"/>
    </xf>
    <xf numFmtId="0" fontId="28" fillId="0" borderId="0" xfId="0" applyFont="1" applyBorder="1" applyAlignment="1">
      <alignment horizontal="center" vertical="center"/>
    </xf>
    <xf numFmtId="173" fontId="32" fillId="0" borderId="0" xfId="1" applyNumberFormat="1" applyFont="1" applyBorder="1" applyAlignment="1" applyProtection="1"/>
    <xf numFmtId="0" fontId="24" fillId="0" borderId="0" xfId="0" applyFont="1" applyBorder="1"/>
    <xf numFmtId="0" fontId="28" fillId="0" borderId="4" xfId="0" applyFont="1" applyBorder="1" applyAlignment="1">
      <alignment vertical="center"/>
    </xf>
    <xf numFmtId="0" fontId="28" fillId="0" borderId="8" xfId="0" applyFont="1" applyBorder="1" applyAlignment="1">
      <alignment vertical="center"/>
    </xf>
    <xf numFmtId="0" fontId="28" fillId="16" borderId="4" xfId="0" applyFont="1" applyFill="1" applyBorder="1" applyAlignment="1">
      <alignment vertical="center"/>
    </xf>
    <xf numFmtId="0" fontId="28" fillId="16" borderId="6" xfId="0" applyFont="1" applyFill="1" applyBorder="1" applyAlignment="1">
      <alignment vertical="center"/>
    </xf>
    <xf numFmtId="169" fontId="2" fillId="0" borderId="30" xfId="0" applyNumberFormat="1" applyFont="1" applyBorder="1" applyAlignment="1">
      <alignment horizontal="center" vertical="center"/>
    </xf>
    <xf numFmtId="166" fontId="28" fillId="0" borderId="51" xfId="0" applyNumberFormat="1" applyFont="1" applyBorder="1" applyAlignment="1">
      <alignment horizontal="center" vertical="center"/>
    </xf>
    <xf numFmtId="166" fontId="28" fillId="0" borderId="43" xfId="0" applyNumberFormat="1" applyFont="1" applyBorder="1" applyAlignment="1">
      <alignment horizontal="center" vertical="center"/>
    </xf>
    <xf numFmtId="0" fontId="35" fillId="18" borderId="52" xfId="0" applyFont="1" applyFill="1" applyBorder="1" applyAlignment="1">
      <alignment horizontal="center" vertical="center"/>
    </xf>
    <xf numFmtId="169" fontId="2" fillId="0" borderId="53" xfId="0" applyNumberFormat="1" applyFont="1" applyBorder="1" applyAlignment="1">
      <alignment horizontal="center" vertical="center"/>
    </xf>
    <xf numFmtId="0" fontId="33" fillId="0" borderId="54" xfId="0" applyFont="1" applyBorder="1" applyAlignment="1">
      <alignment horizontal="center" vertical="center"/>
    </xf>
    <xf numFmtId="169" fontId="2" fillId="0" borderId="55" xfId="0" applyNumberFormat="1" applyFont="1" applyBorder="1" applyAlignment="1">
      <alignment horizontal="center" vertical="center"/>
    </xf>
    <xf numFmtId="0" fontId="23" fillId="0" borderId="57" xfId="0" applyFont="1" applyBorder="1" applyAlignment="1">
      <alignment horizontal="center" vertical="center"/>
    </xf>
    <xf numFmtId="0" fontId="0" fillId="5" borderId="0" xfId="1" applyNumberFormat="1" applyFont="1" applyFill="1" applyBorder="1" applyAlignment="1" applyProtection="1"/>
    <xf numFmtId="0" fontId="0" fillId="5" borderId="0" xfId="0" applyFill="1"/>
    <xf numFmtId="0" fontId="28" fillId="0" borderId="14" xfId="0" applyFont="1" applyBorder="1" applyAlignment="1">
      <alignment vertical="center"/>
    </xf>
    <xf numFmtId="0" fontId="22" fillId="0" borderId="13" xfId="0" applyFont="1" applyBorder="1"/>
    <xf numFmtId="0" fontId="22" fillId="0" borderId="14" xfId="0" applyFont="1" applyBorder="1"/>
    <xf numFmtId="0" fontId="33" fillId="18" borderId="29" xfId="0" applyFont="1" applyFill="1" applyBorder="1" applyAlignment="1">
      <alignment horizontal="center" vertical="center"/>
    </xf>
    <xf numFmtId="0" fontId="33" fillId="18" borderId="35" xfId="0" applyFont="1" applyFill="1" applyBorder="1" applyAlignment="1">
      <alignment horizontal="center" vertical="center"/>
    </xf>
    <xf numFmtId="0" fontId="33" fillId="0" borderId="35" xfId="0" applyFont="1" applyBorder="1" applyAlignment="1">
      <alignment horizontal="center" vertical="center"/>
    </xf>
    <xf numFmtId="0" fontId="23" fillId="18" borderId="35" xfId="0" applyFont="1" applyFill="1" applyBorder="1" applyAlignment="1">
      <alignment horizontal="center" vertical="center"/>
    </xf>
    <xf numFmtId="0" fontId="33" fillId="0" borderId="47" xfId="0" applyFont="1" applyBorder="1" applyAlignment="1">
      <alignment horizontal="center" vertical="center" wrapText="1"/>
    </xf>
    <xf numFmtId="172" fontId="0" fillId="0" borderId="0" xfId="0" applyNumberFormat="1" applyBorder="1"/>
    <xf numFmtId="172" fontId="0" fillId="0" borderId="0" xfId="0" applyNumberFormat="1"/>
    <xf numFmtId="0" fontId="0" fillId="12" borderId="0" xfId="0" applyFill="1"/>
    <xf numFmtId="166" fontId="0" fillId="15" borderId="0" xfId="0" applyNumberFormat="1" applyFill="1" applyBorder="1"/>
    <xf numFmtId="167" fontId="0" fillId="0" borderId="0" xfId="0" applyNumberFormat="1" applyBorder="1"/>
    <xf numFmtId="0" fontId="0" fillId="15" borderId="13" xfId="0" applyFill="1" applyBorder="1"/>
    <xf numFmtId="174" fontId="0" fillId="0" borderId="0" xfId="0" applyNumberFormat="1" applyBorder="1"/>
    <xf numFmtId="0" fontId="0" fillId="0" borderId="0" xfId="0" applyAlignment="1">
      <alignment horizontal="center" vertical="center"/>
    </xf>
    <xf numFmtId="0" fontId="0" fillId="20" borderId="4" xfId="0" applyFill="1" applyBorder="1"/>
    <xf numFmtId="0" fontId="0" fillId="20" borderId="4" xfId="0" applyFill="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xf>
    <xf numFmtId="0" fontId="22" fillId="0" borderId="4" xfId="0" applyFont="1" applyBorder="1" applyAlignment="1">
      <alignment horizontal="center" vertical="center"/>
    </xf>
    <xf numFmtId="0" fontId="22" fillId="0" borderId="58" xfId="0" applyFont="1" applyBorder="1" applyAlignment="1">
      <alignment horizontal="center" vertical="center"/>
    </xf>
    <xf numFmtId="0" fontId="22" fillId="0" borderId="6" xfId="0" applyFont="1" applyBorder="1" applyAlignment="1">
      <alignment horizontal="center" vertical="center"/>
    </xf>
    <xf numFmtId="0" fontId="22" fillId="0" borderId="0"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xf>
    <xf numFmtId="0" fontId="34" fillId="0" borderId="4" xfId="0" applyFont="1" applyBorder="1" applyAlignment="1">
      <alignment horizontal="center" vertical="center"/>
    </xf>
    <xf numFmtId="0" fontId="0" fillId="0" borderId="8" xfId="0" applyBorder="1"/>
    <xf numFmtId="0" fontId="85" fillId="0" borderId="0" xfId="27"/>
    <xf numFmtId="0" fontId="0" fillId="0" borderId="59" xfId="27" applyFont="1" applyBorder="1" applyAlignment="1">
      <alignment vertical="center"/>
    </xf>
    <xf numFmtId="0" fontId="38" fillId="0" borderId="18" xfId="27" applyFont="1" applyBorder="1"/>
    <xf numFmtId="0" fontId="39" fillId="0" borderId="1" xfId="27" applyFont="1" applyBorder="1"/>
    <xf numFmtId="0" fontId="38" fillId="0" borderId="23" xfId="27" applyFont="1" applyBorder="1"/>
    <xf numFmtId="0" fontId="39" fillId="0" borderId="22" xfId="27" applyFont="1" applyBorder="1"/>
    <xf numFmtId="0" fontId="85" fillId="0" borderId="60" xfId="27" applyBorder="1" applyAlignment="1">
      <alignment vertical="center"/>
    </xf>
    <xf numFmtId="0" fontId="40" fillId="22" borderId="2" xfId="27" applyFont="1" applyFill="1" applyBorder="1"/>
    <xf numFmtId="0" fontId="40" fillId="22" borderId="61" xfId="27" applyFont="1" applyFill="1" applyBorder="1"/>
    <xf numFmtId="0" fontId="40" fillId="22" borderId="61" xfId="27" applyFont="1" applyFill="1" applyBorder="1" applyAlignment="1">
      <alignment horizontal="center"/>
    </xf>
    <xf numFmtId="0" fontId="40" fillId="22" borderId="62" xfId="27" applyFont="1" applyFill="1" applyBorder="1" applyAlignment="1">
      <alignment horizontal="center"/>
    </xf>
    <xf numFmtId="0" fontId="85" fillId="0" borderId="2" xfId="27" applyBorder="1" applyAlignment="1">
      <alignment vertical="center"/>
    </xf>
    <xf numFmtId="0" fontId="40" fillId="9" borderId="2" xfId="27" applyFont="1" applyFill="1" applyBorder="1"/>
    <xf numFmtId="0" fontId="0" fillId="0" borderId="0" xfId="27" applyFont="1"/>
    <xf numFmtId="0" fontId="40" fillId="22" borderId="19" xfId="27" applyFont="1" applyFill="1" applyBorder="1"/>
    <xf numFmtId="0" fontId="85" fillId="0" borderId="0" xfId="27" applyBorder="1"/>
    <xf numFmtId="0" fontId="40" fillId="22" borderId="18" xfId="27" applyFont="1" applyFill="1" applyBorder="1" applyAlignment="1">
      <alignment horizontal="center"/>
    </xf>
    <xf numFmtId="0" fontId="40" fillId="22" borderId="1" xfId="27" applyFont="1" applyFill="1" applyBorder="1" applyAlignment="1">
      <alignment horizontal="center"/>
    </xf>
    <xf numFmtId="0" fontId="41" fillId="22" borderId="2" xfId="27" applyFont="1" applyFill="1" applyBorder="1"/>
    <xf numFmtId="0" fontId="40" fillId="23" borderId="61" xfId="27" applyFont="1" applyFill="1" applyBorder="1" applyAlignment="1">
      <alignment horizontal="center"/>
    </xf>
    <xf numFmtId="0" fontId="40" fillId="23" borderId="62" xfId="27" applyFont="1" applyFill="1" applyBorder="1" applyAlignment="1">
      <alignment horizontal="center"/>
    </xf>
    <xf numFmtId="0" fontId="28" fillId="20" borderId="0" xfId="27" applyFont="1" applyFill="1"/>
    <xf numFmtId="0" fontId="42" fillId="20" borderId="0" xfId="27" applyFont="1" applyFill="1" applyBorder="1"/>
    <xf numFmtId="169" fontId="85" fillId="0" borderId="0" xfId="27" applyNumberFormat="1"/>
    <xf numFmtId="0" fontId="43" fillId="0" borderId="61" xfId="0" applyFont="1" applyBorder="1" applyAlignment="1"/>
    <xf numFmtId="0" fontId="43" fillId="0" borderId="63" xfId="0" applyFont="1" applyBorder="1" applyAlignment="1"/>
    <xf numFmtId="0" fontId="43" fillId="0" borderId="0" xfId="0" applyFont="1" applyBorder="1" applyAlignment="1"/>
    <xf numFmtId="0" fontId="0" fillId="0" borderId="64" xfId="0" applyBorder="1"/>
    <xf numFmtId="0" fontId="0" fillId="0" borderId="63" xfId="0" applyBorder="1"/>
    <xf numFmtId="0" fontId="0" fillId="0" borderId="62" xfId="0" applyBorder="1"/>
    <xf numFmtId="0" fontId="25" fillId="18" borderId="2" xfId="0" applyFont="1" applyFill="1" applyBorder="1" applyAlignment="1">
      <alignment horizontal="center" vertical="center" wrapText="1"/>
    </xf>
    <xf numFmtId="0" fontId="0" fillId="0" borderId="2" xfId="0" applyBorder="1"/>
    <xf numFmtId="0" fontId="25" fillId="15" borderId="2" xfId="0" applyFont="1" applyFill="1" applyBorder="1" applyAlignment="1">
      <alignment horizontal="center" vertical="center" wrapText="1"/>
    </xf>
    <xf numFmtId="0" fontId="33" fillId="0" borderId="63" xfId="0" applyFont="1" applyBorder="1" applyAlignment="1">
      <alignment vertical="center"/>
    </xf>
    <xf numFmtId="0" fontId="33" fillId="6" borderId="2" xfId="0" applyFont="1" applyFill="1" applyBorder="1" applyAlignment="1">
      <alignment horizontal="center" vertical="center" wrapText="1"/>
    </xf>
    <xf numFmtId="0" fontId="33" fillId="0" borderId="0" xfId="0" applyFont="1" applyBorder="1" applyAlignment="1">
      <alignment vertical="center"/>
    </xf>
    <xf numFmtId="0" fontId="0" fillId="18" borderId="1" xfId="0" applyFill="1" applyBorder="1"/>
    <xf numFmtId="0" fontId="0" fillId="18" borderId="19" xfId="0" applyFill="1" applyBorder="1"/>
    <xf numFmtId="0" fontId="0" fillId="18" borderId="0" xfId="0" applyFill="1" applyBorder="1"/>
    <xf numFmtId="0" fontId="0" fillId="6" borderId="19" xfId="0" applyFill="1" applyBorder="1"/>
    <xf numFmtId="0" fontId="0" fillId="18" borderId="22" xfId="0" applyFill="1" applyBorder="1"/>
    <xf numFmtId="0" fontId="0" fillId="18" borderId="60" xfId="0" applyFill="1" applyBorder="1"/>
    <xf numFmtId="0" fontId="0" fillId="18" borderId="64" xfId="0" applyFill="1" applyBorder="1"/>
    <xf numFmtId="0" fontId="0" fillId="6" borderId="60" xfId="0" applyFill="1" applyBorder="1"/>
    <xf numFmtId="0" fontId="44" fillId="24" borderId="0" xfId="0" applyFont="1" applyFill="1"/>
    <xf numFmtId="0" fontId="1" fillId="0" borderId="11" xfId="25" applyBorder="1" applyAlignment="1">
      <alignment horizontal="left" vertical="center" indent="1"/>
    </xf>
    <xf numFmtId="0" fontId="1" fillId="0" borderId="15" xfId="25" applyBorder="1" applyAlignment="1">
      <alignment horizontal="left" vertical="center" indent="1"/>
    </xf>
    <xf numFmtId="0" fontId="1" fillId="0" borderId="65" xfId="25" applyBorder="1" applyAlignment="1">
      <alignment horizontal="left" vertical="center" indent="1"/>
    </xf>
    <xf numFmtId="0" fontId="45" fillId="24" borderId="0" xfId="25" applyFont="1" applyFill="1" applyAlignment="1">
      <alignment horizontal="left" indent="1"/>
    </xf>
    <xf numFmtId="0" fontId="12" fillId="12" borderId="15" xfId="25" applyFont="1" applyFill="1" applyBorder="1" applyAlignment="1">
      <alignment horizontal="left" vertical="center" indent="1"/>
    </xf>
    <xf numFmtId="0" fontId="46" fillId="24" borderId="0" xfId="25" applyFont="1" applyFill="1" applyBorder="1" applyAlignment="1">
      <alignment horizontal="left" vertical="center" indent="1"/>
    </xf>
    <xf numFmtId="0" fontId="47" fillId="0" borderId="66" xfId="25" applyFont="1" applyBorder="1" applyAlignment="1">
      <alignment horizontal="left" vertical="center" indent="1"/>
    </xf>
    <xf numFmtId="0" fontId="48" fillId="24" borderId="0" xfId="25" applyFont="1" applyFill="1" applyBorder="1" applyAlignment="1">
      <alignment horizontal="left" vertical="center" indent="1"/>
    </xf>
    <xf numFmtId="0" fontId="45" fillId="24" borderId="0" xfId="25" applyFont="1" applyFill="1" applyBorder="1" applyAlignment="1">
      <alignment horizontal="left" vertical="center" indent="1"/>
    </xf>
    <xf numFmtId="0" fontId="1" fillId="0" borderId="16" xfId="25" applyBorder="1" applyAlignment="1">
      <alignment horizontal="left" vertical="center" indent="1"/>
    </xf>
    <xf numFmtId="0" fontId="12" fillId="17" borderId="15" xfId="25" applyFont="1" applyFill="1" applyBorder="1" applyAlignment="1">
      <alignment horizontal="left" vertical="center" indent="1"/>
    </xf>
    <xf numFmtId="0" fontId="12" fillId="25" borderId="15" xfId="25" applyFont="1" applyFill="1" applyBorder="1" applyAlignment="1">
      <alignment horizontal="left" vertical="center" indent="1"/>
    </xf>
    <xf numFmtId="0" fontId="12" fillId="10" borderId="15" xfId="25" applyFont="1" applyFill="1" applyBorder="1" applyAlignment="1">
      <alignment horizontal="left" vertical="center" indent="1"/>
    </xf>
    <xf numFmtId="0" fontId="1" fillId="0" borderId="0" xfId="25" applyAlignment="1">
      <alignment horizontal="left" indent="1"/>
    </xf>
    <xf numFmtId="0" fontId="49" fillId="0" borderId="67" xfId="25" applyFont="1" applyBorder="1" applyAlignment="1">
      <alignment horizontal="left" wrapText="1" indent="1"/>
    </xf>
    <xf numFmtId="0" fontId="1" fillId="0" borderId="0" xfId="25" applyFont="1" applyAlignment="1">
      <alignment horizontal="left" vertical="center" indent="1"/>
    </xf>
    <xf numFmtId="0" fontId="12" fillId="10" borderId="68" xfId="25" applyFont="1" applyFill="1" applyBorder="1" applyAlignment="1">
      <alignment horizontal="left" vertical="center" indent="1"/>
    </xf>
    <xf numFmtId="0" fontId="12" fillId="0" borderId="0" xfId="25" applyFont="1" applyBorder="1" applyAlignment="1">
      <alignment horizontal="left" vertical="center" indent="1"/>
    </xf>
    <xf numFmtId="0" fontId="1" fillId="13" borderId="0" xfId="25" applyFont="1" applyFill="1" applyBorder="1" applyAlignment="1">
      <alignment horizontal="left" vertical="center" indent="1"/>
    </xf>
    <xf numFmtId="0" fontId="47" fillId="0" borderId="69" xfId="25" applyFont="1" applyBorder="1" applyAlignment="1">
      <alignment horizontal="left" vertical="center" indent="1"/>
    </xf>
    <xf numFmtId="0" fontId="47" fillId="0" borderId="0" xfId="25" applyFont="1" applyBorder="1" applyAlignment="1">
      <alignment horizontal="left" vertical="center" indent="1"/>
    </xf>
    <xf numFmtId="0" fontId="1" fillId="0" borderId="69" xfId="25" applyBorder="1" applyAlignment="1">
      <alignment horizontal="left" vertical="center" indent="1"/>
    </xf>
    <xf numFmtId="0" fontId="1" fillId="0" borderId="0" xfId="25" applyBorder="1" applyAlignment="1">
      <alignment horizontal="left" vertical="center" indent="1"/>
    </xf>
    <xf numFmtId="0" fontId="1" fillId="0" borderId="70" xfId="25" applyBorder="1" applyAlignment="1">
      <alignment horizontal="left" vertical="center" indent="1"/>
    </xf>
    <xf numFmtId="0" fontId="1" fillId="0" borderId="69" xfId="25" applyBorder="1" applyAlignment="1">
      <alignment horizontal="left" indent="1"/>
    </xf>
    <xf numFmtId="0" fontId="1" fillId="0" borderId="0" xfId="25" applyBorder="1" applyAlignment="1">
      <alignment horizontal="left" indent="1"/>
    </xf>
    <xf numFmtId="0" fontId="45" fillId="24" borderId="0" xfId="25" applyFont="1" applyFill="1" applyBorder="1" applyAlignment="1">
      <alignment horizontal="left" indent="1"/>
    </xf>
    <xf numFmtId="0" fontId="1" fillId="0" borderId="69" xfId="25" applyBorder="1" applyAlignment="1">
      <alignment horizontal="left" vertical="top" wrapText="1" indent="1"/>
    </xf>
    <xf numFmtId="0" fontId="1" fillId="0" borderId="0" xfId="25" applyBorder="1" applyAlignment="1">
      <alignment horizontal="left" vertical="top" indent="1"/>
    </xf>
    <xf numFmtId="0" fontId="45" fillId="24" borderId="0" xfId="25" applyFont="1" applyFill="1" applyBorder="1" applyAlignment="1">
      <alignment horizontal="left" vertical="top" indent="1"/>
    </xf>
    <xf numFmtId="0" fontId="50" fillId="0" borderId="69" xfId="25" applyFont="1" applyBorder="1" applyAlignment="1">
      <alignment horizontal="left" vertical="top" wrapText="1" indent="1"/>
    </xf>
    <xf numFmtId="0" fontId="51" fillId="0" borderId="69" xfId="25" applyFont="1" applyBorder="1" applyAlignment="1">
      <alignment horizontal="left" vertical="top" wrapText="1" indent="1"/>
    </xf>
    <xf numFmtId="0" fontId="12" fillId="12" borderId="69" xfId="25" applyFont="1" applyFill="1" applyBorder="1" applyAlignment="1">
      <alignment horizontal="left" vertical="center" indent="1"/>
    </xf>
    <xf numFmtId="0" fontId="1" fillId="0" borderId="71" xfId="25" applyBorder="1" applyAlignment="1">
      <alignment horizontal="left" indent="1"/>
    </xf>
    <xf numFmtId="0" fontId="1" fillId="0" borderId="72" xfId="25" applyBorder="1" applyAlignment="1">
      <alignment vertical="top" wrapText="1"/>
    </xf>
    <xf numFmtId="0" fontId="1" fillId="0" borderId="69" xfId="25" applyBorder="1" applyAlignment="1">
      <alignment vertical="top" wrapText="1"/>
    </xf>
    <xf numFmtId="0" fontId="52" fillId="0" borderId="69" xfId="25" applyFont="1" applyBorder="1" applyAlignment="1">
      <alignment horizontal="left" vertical="top" wrapText="1" indent="1"/>
    </xf>
    <xf numFmtId="0" fontId="56" fillId="0" borderId="69" xfId="25" applyFont="1" applyBorder="1" applyAlignment="1">
      <alignment horizontal="left" vertical="top" wrapText="1" indent="1"/>
    </xf>
    <xf numFmtId="0" fontId="12" fillId="5" borderId="69" xfId="25" applyFont="1" applyFill="1" applyBorder="1" applyAlignment="1">
      <alignment horizontal="left" vertical="center" indent="1"/>
    </xf>
    <xf numFmtId="0" fontId="1" fillId="0" borderId="73" xfId="25" applyBorder="1" applyAlignment="1">
      <alignment horizontal="left" indent="1"/>
    </xf>
    <xf numFmtId="0" fontId="58" fillId="0" borderId="69" xfId="25" applyFont="1" applyBorder="1" applyAlignment="1">
      <alignment horizontal="left" vertical="top" wrapText="1" indent="1"/>
    </xf>
    <xf numFmtId="0" fontId="59" fillId="0" borderId="69" xfId="25" applyFont="1" applyBorder="1" applyAlignment="1">
      <alignment horizontal="left" vertical="top" wrapText="1" indent="1"/>
    </xf>
    <xf numFmtId="0" fontId="1" fillId="0" borderId="74" xfId="25" applyBorder="1" applyAlignment="1">
      <alignment horizontal="left" indent="1"/>
    </xf>
    <xf numFmtId="0" fontId="12" fillId="10" borderId="75" xfId="25" applyFont="1" applyFill="1" applyBorder="1" applyAlignment="1">
      <alignment horizontal="left" vertical="center" indent="1"/>
    </xf>
    <xf numFmtId="0" fontId="47" fillId="0" borderId="76" xfId="25" applyFont="1" applyBorder="1" applyAlignment="1">
      <alignment horizontal="left" vertical="center" indent="1"/>
    </xf>
    <xf numFmtId="0" fontId="1" fillId="0" borderId="76" xfId="25" applyBorder="1" applyAlignment="1">
      <alignment horizontal="left" vertical="center" indent="1"/>
    </xf>
    <xf numFmtId="0" fontId="1" fillId="0" borderId="77" xfId="25" applyBorder="1" applyAlignment="1">
      <alignment horizontal="left" vertical="center" indent="1"/>
    </xf>
    <xf numFmtId="0" fontId="1" fillId="0" borderId="76" xfId="25" applyBorder="1" applyAlignment="1">
      <alignment horizontal="left" indent="1"/>
    </xf>
    <xf numFmtId="0" fontId="1" fillId="0" borderId="76" xfId="25" applyBorder="1" applyAlignment="1">
      <alignment vertical="top" wrapText="1"/>
    </xf>
    <xf numFmtId="0" fontId="59" fillId="0" borderId="69" xfId="0" applyFont="1" applyBorder="1" applyAlignment="1">
      <alignment vertical="top" wrapText="1"/>
    </xf>
    <xf numFmtId="0" fontId="12" fillId="5" borderId="76" xfId="25" applyFont="1" applyFill="1" applyBorder="1" applyAlignment="1">
      <alignment horizontal="left" vertical="center" indent="1"/>
    </xf>
    <xf numFmtId="0" fontId="1" fillId="0" borderId="78" xfId="25" applyBorder="1" applyAlignment="1">
      <alignment horizontal="left" indent="1"/>
    </xf>
    <xf numFmtId="0" fontId="60" fillId="0" borderId="0" xfId="0" applyFont="1" applyAlignment="1">
      <alignment horizontal="center" vertical="center" wrapText="1"/>
    </xf>
    <xf numFmtId="0" fontId="60" fillId="0" borderId="0" xfId="0" applyFont="1" applyAlignment="1">
      <alignment vertical="top"/>
    </xf>
    <xf numFmtId="0" fontId="61" fillId="0" borderId="0" xfId="0" applyFont="1" applyAlignment="1">
      <alignment vertical="top"/>
    </xf>
    <xf numFmtId="0" fontId="60" fillId="0" borderId="0" xfId="0" applyFont="1" applyAlignment="1">
      <alignment vertical="top" wrapText="1"/>
    </xf>
    <xf numFmtId="0" fontId="60" fillId="0" borderId="2" xfId="0" applyFont="1" applyBorder="1" applyAlignment="1">
      <alignment horizontal="center" vertical="center" wrapText="1"/>
    </xf>
    <xf numFmtId="0" fontId="60" fillId="0" borderId="2" xfId="0" applyFont="1" applyBorder="1" applyAlignment="1">
      <alignment vertical="top"/>
    </xf>
    <xf numFmtId="0" fontId="61" fillId="0" borderId="2" xfId="0" applyFont="1" applyBorder="1" applyAlignment="1">
      <alignment vertical="top"/>
    </xf>
    <xf numFmtId="0" fontId="60" fillId="0" borderId="2" xfId="0" applyFont="1" applyBorder="1" applyAlignment="1">
      <alignment vertical="top" wrapText="1"/>
    </xf>
    <xf numFmtId="0" fontId="60" fillId="26" borderId="2" xfId="0" applyFont="1" applyFill="1" applyBorder="1" applyAlignment="1">
      <alignment vertical="top"/>
    </xf>
    <xf numFmtId="0" fontId="61" fillId="26" borderId="2" xfId="0" applyFont="1" applyFill="1" applyBorder="1" applyAlignment="1">
      <alignment vertical="top"/>
    </xf>
    <xf numFmtId="0" fontId="60" fillId="26" borderId="2" xfId="0" applyFont="1" applyFill="1" applyBorder="1" applyAlignment="1">
      <alignment vertical="top" wrapText="1"/>
    </xf>
    <xf numFmtId="0" fontId="62" fillId="0" borderId="0" xfId="0" applyFont="1" applyAlignment="1">
      <alignment vertical="top"/>
    </xf>
    <xf numFmtId="0" fontId="65" fillId="0" borderId="0" xfId="0" applyFont="1" applyAlignment="1">
      <alignment vertical="top"/>
    </xf>
    <xf numFmtId="0" fontId="0" fillId="26" borderId="60" xfId="0" applyFill="1" applyBorder="1" applyAlignment="1">
      <alignment horizontal="center" vertical="center" textRotation="90" wrapText="1"/>
    </xf>
    <xf numFmtId="0" fontId="65" fillId="0" borderId="2" xfId="0" applyFont="1" applyBorder="1" applyAlignment="1">
      <alignment vertical="top"/>
    </xf>
    <xf numFmtId="0" fontId="62" fillId="0" borderId="2" xfId="0" applyFont="1" applyBorder="1" applyAlignment="1">
      <alignment vertical="top"/>
    </xf>
    <xf numFmtId="0" fontId="62" fillId="26" borderId="2" xfId="0" applyFont="1" applyFill="1" applyBorder="1" applyAlignment="1">
      <alignment vertical="top"/>
    </xf>
    <xf numFmtId="0" fontId="65" fillId="26" borderId="2" xfId="0" applyFont="1" applyFill="1" applyBorder="1" applyAlignment="1">
      <alignment vertical="top"/>
    </xf>
    <xf numFmtId="0" fontId="60" fillId="0" borderId="2" xfId="0" applyFont="1" applyBorder="1" applyAlignment="1">
      <alignment horizontal="right" vertical="top"/>
    </xf>
    <xf numFmtId="0" fontId="12" fillId="19" borderId="69" xfId="25" applyFont="1" applyFill="1" applyBorder="1" applyAlignment="1">
      <alignment horizontal="left" vertical="center" indent="1"/>
    </xf>
    <xf numFmtId="0" fontId="68" fillId="27" borderId="69" xfId="25" applyFont="1" applyFill="1" applyBorder="1" applyAlignment="1">
      <alignment horizontal="left" vertical="center" indent="1"/>
    </xf>
    <xf numFmtId="0" fontId="68" fillId="25" borderId="69" xfId="25" applyFont="1" applyFill="1" applyBorder="1" applyAlignment="1">
      <alignment horizontal="left" vertical="center" indent="1"/>
    </xf>
    <xf numFmtId="0" fontId="22" fillId="0" borderId="0" xfId="0" applyFont="1" applyAlignment="1">
      <alignment horizontal="center" vertical="center"/>
    </xf>
    <xf numFmtId="0" fontId="22" fillId="28" borderId="23" xfId="0" applyFont="1" applyFill="1" applyBorder="1" applyAlignment="1">
      <alignment horizontal="center" vertical="center"/>
    </xf>
    <xf numFmtId="0" fontId="22" fillId="28" borderId="64" xfId="0" applyFont="1" applyFill="1" applyBorder="1" applyAlignment="1">
      <alignment horizontal="center" vertical="center"/>
    </xf>
    <xf numFmtId="0" fontId="22" fillId="28" borderId="22" xfId="0" applyFont="1" applyFill="1" applyBorder="1" applyAlignment="1">
      <alignment horizontal="center" vertical="center"/>
    </xf>
    <xf numFmtId="0" fontId="22" fillId="0" borderId="0" xfId="0" applyFont="1" applyAlignment="1">
      <alignment horizontal="center" vertical="center" textRotation="90"/>
    </xf>
    <xf numFmtId="0" fontId="0" fillId="28" borderId="2" xfId="0" applyFill="1" applyBorder="1" applyAlignment="1">
      <alignment horizontal="center" vertical="top" textRotation="180"/>
    </xf>
    <xf numFmtId="0" fontId="0" fillId="0" borderId="0" xfId="0" applyBorder="1" applyAlignment="1">
      <alignment horizontal="center" vertical="top" textRotation="180"/>
    </xf>
    <xf numFmtId="0" fontId="0" fillId="28" borderId="60" xfId="0" applyFont="1" applyFill="1" applyBorder="1" applyAlignment="1">
      <alignment horizontal="center" vertical="top" textRotation="180"/>
    </xf>
    <xf numFmtId="0" fontId="0" fillId="0" borderId="0" xfId="0" applyAlignment="1">
      <alignment horizontal="center" vertical="top" textRotation="180"/>
    </xf>
    <xf numFmtId="0" fontId="22" fillId="0" borderId="0" xfId="0" applyFont="1" applyAlignment="1">
      <alignment horizontal="right" vertical="center" textRotation="90"/>
    </xf>
    <xf numFmtId="0" fontId="0" fillId="28" borderId="2" xfId="0" applyFill="1" applyBorder="1" applyAlignment="1">
      <alignment horizontal="left" vertical="top" textRotation="180"/>
    </xf>
    <xf numFmtId="0" fontId="0" fillId="0" borderId="0" xfId="0" applyBorder="1" applyAlignment="1">
      <alignment horizontal="left" vertical="top" textRotation="180"/>
    </xf>
    <xf numFmtId="0" fontId="0" fillId="0" borderId="0" xfId="0" applyAlignment="1">
      <alignment horizontal="left" vertical="top" textRotation="180"/>
    </xf>
    <xf numFmtId="0" fontId="0" fillId="28" borderId="2" xfId="0" applyFill="1" applyBorder="1" applyAlignment="1">
      <alignment horizontal="center" vertical="center"/>
    </xf>
    <xf numFmtId="0" fontId="0" fillId="28" borderId="59" xfId="0" applyFill="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28" borderId="60" xfId="0" applyFill="1" applyBorder="1" applyAlignment="1">
      <alignment horizontal="center" vertical="center"/>
    </xf>
    <xf numFmtId="0" fontId="0" fillId="0" borderId="0" xfId="0" applyAlignment="1">
      <alignment horizontal="left"/>
    </xf>
    <xf numFmtId="0" fontId="1" fillId="0" borderId="0" xfId="0" applyFont="1"/>
    <xf numFmtId="0" fontId="76" fillId="0" borderId="0" xfId="0" applyFont="1" applyAlignment="1">
      <alignment horizontal="center"/>
    </xf>
    <xf numFmtId="0" fontId="76" fillId="0" borderId="0" xfId="0" applyFont="1"/>
    <xf numFmtId="0" fontId="76" fillId="0" borderId="0" xfId="0" applyFont="1" applyBorder="1" applyAlignment="1">
      <alignment horizontal="center"/>
    </xf>
    <xf numFmtId="0" fontId="76" fillId="0" borderId="0" xfId="0" applyFont="1" applyBorder="1"/>
    <xf numFmtId="0" fontId="2" fillId="0" borderId="11" xfId="0" applyFont="1" applyBorder="1" applyAlignment="1">
      <alignment horizontal="center" vertical="center"/>
    </xf>
    <xf numFmtId="0" fontId="43" fillId="0" borderId="16" xfId="0" applyFont="1" applyBorder="1" applyAlignment="1">
      <alignment horizontal="center"/>
    </xf>
    <xf numFmtId="0" fontId="33" fillId="18" borderId="2"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0" fillId="15" borderId="19" xfId="0" applyFill="1" applyBorder="1"/>
    <xf numFmtId="0" fontId="0" fillId="15" borderId="60" xfId="0" applyFill="1" applyBorder="1"/>
    <xf numFmtId="0" fontId="25" fillId="0" borderId="0" xfId="0" applyFont="1"/>
    <xf numFmtId="0" fontId="77" fillId="0" borderId="12" xfId="0" applyFont="1" applyBorder="1" applyAlignment="1">
      <alignment horizontal="center" vertical="center"/>
    </xf>
    <xf numFmtId="0" fontId="78" fillId="0" borderId="5" xfId="0" applyFont="1" applyBorder="1" applyAlignment="1">
      <alignment horizontal="center" vertical="center"/>
    </xf>
    <xf numFmtId="0" fontId="79" fillId="0" borderId="5" xfId="0" applyFont="1" applyBorder="1" applyAlignment="1">
      <alignment horizontal="center" vertical="center"/>
    </xf>
    <xf numFmtId="0" fontId="78" fillId="0" borderId="10" xfId="0" applyFont="1" applyBorder="1"/>
    <xf numFmtId="0" fontId="76" fillId="15" borderId="14" xfId="0" applyFont="1" applyFill="1" applyBorder="1" applyAlignment="1">
      <alignment horizontal="left"/>
    </xf>
    <xf numFmtId="0" fontId="76" fillId="15" borderId="13" xfId="0" applyFont="1" applyFill="1" applyBorder="1" applyAlignment="1">
      <alignment horizontal="left"/>
    </xf>
    <xf numFmtId="0" fontId="76" fillId="15" borderId="0" xfId="0" applyFont="1" applyFill="1" applyBorder="1" applyAlignment="1">
      <alignment horizontal="left" indent="1"/>
    </xf>
    <xf numFmtId="0" fontId="76" fillId="15" borderId="13" xfId="0" applyFont="1" applyFill="1" applyBorder="1" applyAlignment="1">
      <alignment horizontal="left" vertical="center" indent="5"/>
    </xf>
    <xf numFmtId="0" fontId="76" fillId="15" borderId="0" xfId="0" applyFont="1" applyFill="1" applyBorder="1" applyAlignment="1">
      <alignment horizontal="left" vertical="center" indent="5"/>
    </xf>
    <xf numFmtId="0" fontId="76" fillId="15" borderId="15" xfId="0" applyFont="1" applyFill="1" applyBorder="1" applyAlignment="1">
      <alignment horizontal="left"/>
    </xf>
    <xf numFmtId="0" fontId="76" fillId="15" borderId="14" xfId="0" applyFont="1" applyFill="1" applyBorder="1" applyAlignment="1">
      <alignment horizontal="left" vertical="center" indent="5"/>
    </xf>
    <xf numFmtId="0" fontId="76" fillId="15" borderId="13" xfId="0" applyFont="1" applyFill="1" applyBorder="1" applyAlignment="1">
      <alignment horizontal="left" indent="5"/>
    </xf>
    <xf numFmtId="0" fontId="76" fillId="15" borderId="0" xfId="0" applyFont="1" applyFill="1" applyBorder="1" applyAlignment="1">
      <alignment horizontal="left" indent="5"/>
    </xf>
    <xf numFmtId="0" fontId="76" fillId="15" borderId="14" xfId="0" applyFont="1" applyFill="1" applyBorder="1" applyAlignment="1">
      <alignment horizontal="left" indent="5"/>
    </xf>
    <xf numFmtId="0" fontId="76" fillId="15" borderId="16" xfId="0" applyFont="1" applyFill="1" applyBorder="1" applyAlignment="1">
      <alignment horizontal="left"/>
    </xf>
    <xf numFmtId="0" fontId="25" fillId="24" borderId="3" xfId="0" applyFont="1" applyFill="1" applyBorder="1" applyAlignment="1">
      <alignment horizontal="center" vertical="center" wrapText="1"/>
    </xf>
    <xf numFmtId="0" fontId="25" fillId="24" borderId="4" xfId="0" applyFont="1" applyFill="1" applyBorder="1" applyAlignment="1">
      <alignment horizontal="center" vertical="center" wrapText="1"/>
    </xf>
    <xf numFmtId="0" fontId="25" fillId="24" borderId="6" xfId="0" applyFont="1" applyFill="1" applyBorder="1" applyAlignment="1">
      <alignment horizontal="center" vertical="center" wrapText="1"/>
    </xf>
    <xf numFmtId="0" fontId="0" fillId="0" borderId="0" xfId="0" applyAlignment="1">
      <alignment wrapText="1"/>
    </xf>
    <xf numFmtId="0" fontId="25" fillId="0" borderId="0" xfId="0" applyFont="1" applyBorder="1" applyAlignment="1">
      <alignment horizontal="center" vertical="center" wrapText="1"/>
    </xf>
    <xf numFmtId="0" fontId="0" fillId="0" borderId="0" xfId="0" applyBorder="1" applyAlignment="1">
      <alignment wrapText="1"/>
    </xf>
    <xf numFmtId="0" fontId="28" fillId="0" borderId="37" xfId="0" applyFont="1" applyBorder="1" applyAlignment="1">
      <alignment horizontal="center" vertical="center"/>
    </xf>
    <xf numFmtId="166" fontId="28" fillId="0" borderId="37" xfId="0" applyNumberFormat="1" applyFont="1" applyBorder="1" applyAlignment="1">
      <alignment horizontal="center" vertical="center"/>
    </xf>
    <xf numFmtId="0" fontId="0" fillId="0" borderId="37" xfId="0" applyBorder="1" applyAlignment="1">
      <alignment vertical="center"/>
    </xf>
    <xf numFmtId="0" fontId="0" fillId="0" borderId="52" xfId="0" applyBorder="1" applyAlignment="1">
      <alignment vertical="center"/>
    </xf>
    <xf numFmtId="0" fontId="6" fillId="0" borderId="0" xfId="0" applyFont="1" applyBorder="1" applyAlignment="1">
      <alignment vertical="top"/>
    </xf>
    <xf numFmtId="0" fontId="0" fillId="0" borderId="43" xfId="0" applyBorder="1" applyAlignment="1">
      <alignment vertical="center"/>
    </xf>
    <xf numFmtId="0" fontId="0" fillId="0" borderId="34" xfId="0" applyBorder="1" applyAlignment="1">
      <alignment vertical="center"/>
    </xf>
    <xf numFmtId="0" fontId="0" fillId="0" borderId="0" xfId="0" applyBorder="1" applyAlignment="1">
      <alignment vertical="center"/>
    </xf>
    <xf numFmtId="0" fontId="7" fillId="0" borderId="5" xfId="0" applyFont="1" applyBorder="1" applyAlignment="1">
      <alignment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10" fillId="4" borderId="2" xfId="0" applyFont="1" applyFill="1" applyBorder="1" applyAlignment="1">
      <alignment horizontal="center" vertical="center"/>
    </xf>
    <xf numFmtId="0" fontId="7" fillId="0" borderId="0" xfId="0" applyFont="1" applyBorder="1" applyAlignment="1">
      <alignment vertical="top" wrapText="1"/>
    </xf>
    <xf numFmtId="0" fontId="82" fillId="0" borderId="0" xfId="7" applyFont="1" applyAlignment="1">
      <alignment horizontal="center"/>
    </xf>
    <xf numFmtId="0" fontId="82" fillId="0" borderId="0" xfId="7" applyFont="1" applyBorder="1"/>
    <xf numFmtId="0" fontId="82" fillId="0" borderId="0" xfId="7" applyFont="1" applyBorder="1" applyAlignment="1">
      <alignment horizontal="right"/>
    </xf>
    <xf numFmtId="0" fontId="82" fillId="0" borderId="0" xfId="7" applyFont="1" applyAlignment="1">
      <alignment horizontal="right"/>
    </xf>
    <xf numFmtId="0" fontId="82" fillId="0" borderId="0" xfId="7" applyFont="1"/>
    <xf numFmtId="0" fontId="61" fillId="0" borderId="79" xfId="7" applyFont="1" applyBorder="1" applyAlignment="1">
      <alignment horizontal="center"/>
    </xf>
    <xf numFmtId="0" fontId="61" fillId="0" borderId="80" xfId="7" applyFont="1" applyBorder="1"/>
    <xf numFmtId="0" fontId="61" fillId="0" borderId="81" xfId="7" applyFont="1" applyBorder="1"/>
    <xf numFmtId="0" fontId="61" fillId="0" borderId="81" xfId="7" applyFont="1" applyBorder="1" applyAlignment="1">
      <alignment horizontal="right"/>
    </xf>
    <xf numFmtId="0" fontId="61" fillId="0" borderId="79" xfId="7" applyFont="1" applyBorder="1" applyAlignment="1">
      <alignment horizontal="left" wrapText="1"/>
    </xf>
    <xf numFmtId="0" fontId="61" fillId="0" borderId="79" xfId="7" applyFont="1" applyBorder="1" applyAlignment="1">
      <alignment horizontal="right"/>
    </xf>
    <xf numFmtId="0" fontId="61" fillId="0" borderId="80" xfId="7" applyFont="1" applyBorder="1" applyAlignment="1">
      <alignment horizontal="right"/>
    </xf>
    <xf numFmtId="0" fontId="61" fillId="0" borderId="82" xfId="7" applyFont="1" applyBorder="1" applyAlignment="1">
      <alignment horizontal="right"/>
    </xf>
    <xf numFmtId="0" fontId="61" fillId="0" borderId="79" xfId="7" applyFont="1" applyBorder="1" applyAlignment="1">
      <alignment horizontal="left" vertical="center" wrapText="1"/>
    </xf>
    <xf numFmtId="0" fontId="61" fillId="0" borderId="83" xfId="7" applyFont="1" applyBorder="1" applyAlignment="1">
      <alignment horizontal="left"/>
    </xf>
    <xf numFmtId="0" fontId="61" fillId="0" borderId="80" xfId="7" applyFont="1" applyBorder="1" applyAlignment="1">
      <alignment horizontal="left" wrapText="1"/>
    </xf>
    <xf numFmtId="0" fontId="61" fillId="0" borderId="0" xfId="7" applyFont="1"/>
    <xf numFmtId="0" fontId="61" fillId="0" borderId="83" xfId="7" applyFont="1" applyBorder="1" applyAlignment="1">
      <alignment horizontal="center"/>
    </xf>
    <xf numFmtId="0" fontId="61" fillId="0" borderId="84" xfId="7" applyFont="1" applyBorder="1"/>
    <xf numFmtId="0" fontId="61" fillId="0" borderId="85" xfId="7" applyFont="1" applyBorder="1"/>
    <xf numFmtId="0" fontId="61" fillId="0" borderId="79" xfId="7" applyFont="1" applyBorder="1" applyAlignment="1">
      <alignment horizontal="left"/>
    </xf>
    <xf numFmtId="0" fontId="61" fillId="0" borderId="84" xfId="7" applyFont="1" applyBorder="1" applyAlignment="1">
      <alignment horizontal="left"/>
    </xf>
    <xf numFmtId="0" fontId="61" fillId="0" borderId="86" xfId="7" applyFont="1" applyBorder="1" applyAlignment="1">
      <alignment horizontal="left"/>
    </xf>
    <xf numFmtId="0" fontId="61" fillId="0" borderId="85" xfId="7" applyFont="1" applyBorder="1" applyAlignment="1">
      <alignment horizontal="left"/>
    </xf>
    <xf numFmtId="0" fontId="61" fillId="0" borderId="83" xfId="7" applyFont="1" applyBorder="1" applyAlignment="1">
      <alignment horizontal="right"/>
    </xf>
    <xf numFmtId="0" fontId="61" fillId="0" borderId="84" xfId="7" applyFont="1" applyBorder="1" applyAlignment="1">
      <alignment horizontal="right"/>
    </xf>
    <xf numFmtId="0" fontId="61" fillId="0" borderId="86" xfId="7" applyFont="1" applyBorder="1" applyAlignment="1">
      <alignment horizontal="right"/>
    </xf>
    <xf numFmtId="0" fontId="61" fillId="0" borderId="85" xfId="7" applyFont="1" applyBorder="1" applyAlignment="1">
      <alignment horizontal="right"/>
    </xf>
    <xf numFmtId="0" fontId="61" fillId="0" borderId="0" xfId="7" applyFont="1" applyBorder="1" applyAlignment="1">
      <alignment horizontal="center"/>
    </xf>
    <xf numFmtId="0" fontId="61" fillId="0" borderId="0" xfId="7" applyFont="1" applyBorder="1"/>
    <xf numFmtId="0" fontId="61" fillId="0" borderId="0" xfId="7" applyFont="1" applyBorder="1" applyAlignment="1">
      <alignment horizontal="right"/>
    </xf>
    <xf numFmtId="0" fontId="61" fillId="0" borderId="0" xfId="7" applyFont="1" applyBorder="1" applyAlignment="1">
      <alignment horizontal="left" wrapText="1"/>
    </xf>
    <xf numFmtId="0" fontId="61" fillId="0" borderId="0" xfId="7" applyFont="1" applyBorder="1" applyAlignment="1">
      <alignment horizontal="left" vertical="center" wrapText="1"/>
    </xf>
    <xf numFmtId="0" fontId="83" fillId="28" borderId="87" xfId="7" applyFont="1" applyFill="1" applyBorder="1" applyAlignment="1">
      <alignment horizontal="center"/>
    </xf>
    <xf numFmtId="0" fontId="83" fillId="28" borderId="89" xfId="7" applyFont="1" applyFill="1" applyBorder="1" applyAlignment="1">
      <alignment horizontal="center" vertical="center"/>
    </xf>
    <xf numFmtId="0" fontId="83" fillId="0" borderId="89" xfId="7" applyFont="1" applyBorder="1" applyAlignment="1">
      <alignment horizontal="center" vertical="center"/>
    </xf>
    <xf numFmtId="0" fontId="83" fillId="29" borderId="89" xfId="7" applyFont="1" applyFill="1" applyBorder="1" applyAlignment="1">
      <alignment horizontal="right"/>
    </xf>
    <xf numFmtId="0" fontId="84" fillId="29" borderId="89" xfId="7" applyFont="1" applyFill="1" applyBorder="1" applyAlignment="1">
      <alignment horizontal="center"/>
    </xf>
    <xf numFmtId="0" fontId="84" fillId="0" borderId="0" xfId="7" applyFont="1" applyBorder="1" applyAlignment="1">
      <alignment horizontal="center"/>
    </xf>
    <xf numFmtId="167" fontId="82" fillId="0" borderId="90" xfId="7" applyNumberFormat="1" applyFont="1" applyBorder="1" applyAlignment="1">
      <alignment horizontal="center"/>
    </xf>
    <xf numFmtId="0" fontId="82" fillId="30" borderId="91" xfId="7" applyFont="1" applyFill="1" applyBorder="1"/>
    <xf numFmtId="0" fontId="82" fillId="0" borderId="92" xfId="7" applyFont="1" applyBorder="1" applyAlignment="1">
      <alignment horizontal="right"/>
    </xf>
    <xf numFmtId="0" fontId="82" fillId="0" borderId="93" xfId="7" applyFont="1" applyBorder="1" applyAlignment="1">
      <alignment horizontal="right"/>
    </xf>
    <xf numFmtId="0" fontId="82" fillId="0" borderId="94" xfId="7" applyFont="1" applyBorder="1" applyAlignment="1">
      <alignment horizontal="right"/>
    </xf>
    <xf numFmtId="0" fontId="82" fillId="30" borderId="92" xfId="7" applyFont="1" applyFill="1" applyBorder="1" applyAlignment="1">
      <alignment horizontal="right"/>
    </xf>
    <xf numFmtId="167" fontId="82" fillId="0" borderId="82" xfId="7" applyNumberFormat="1" applyFont="1" applyBorder="1" applyAlignment="1">
      <alignment horizontal="center"/>
    </xf>
    <xf numFmtId="0" fontId="82" fillId="0" borderId="95" xfId="7" applyFont="1" applyBorder="1"/>
    <xf numFmtId="0" fontId="82" fillId="0" borderId="96" xfId="7" applyFont="1" applyBorder="1" applyAlignment="1">
      <alignment horizontal="right"/>
    </xf>
    <xf numFmtId="0" fontId="82" fillId="0" borderId="97" xfId="7" applyFont="1" applyBorder="1" applyAlignment="1">
      <alignment horizontal="right"/>
    </xf>
    <xf numFmtId="0" fontId="82" fillId="0" borderId="98" xfId="7" applyFont="1" applyBorder="1" applyAlignment="1">
      <alignment horizontal="right"/>
    </xf>
    <xf numFmtId="0" fontId="1" fillId="0" borderId="97" xfId="7" applyFont="1" applyBorder="1" applyAlignment="1">
      <alignment horizontal="right"/>
    </xf>
    <xf numFmtId="0" fontId="82" fillId="0" borderId="97" xfId="7" applyFont="1" applyBorder="1" applyAlignment="1">
      <alignment horizontal="left"/>
    </xf>
    <xf numFmtId="0" fontId="1" fillId="0" borderId="97" xfId="7" applyFont="1" applyBorder="1" applyAlignment="1">
      <alignment horizontal="left"/>
    </xf>
    <xf numFmtId="0" fontId="82" fillId="30" borderId="96" xfId="7" applyFont="1" applyFill="1" applyBorder="1" applyAlignment="1">
      <alignment horizontal="right"/>
    </xf>
    <xf numFmtId="0" fontId="1" fillId="0" borderId="98" xfId="7" applyFont="1" applyBorder="1" applyAlignment="1">
      <alignment horizontal="right"/>
    </xf>
    <xf numFmtId="0" fontId="1" fillId="0" borderId="96" xfId="7" applyFont="1" applyBorder="1" applyAlignment="1">
      <alignment horizontal="right"/>
    </xf>
    <xf numFmtId="0" fontId="82" fillId="31" borderId="96" xfId="7" applyFont="1" applyFill="1" applyBorder="1" applyAlignment="1">
      <alignment horizontal="right"/>
    </xf>
    <xf numFmtId="0" fontId="82" fillId="31" borderId="95" xfId="7" applyFont="1" applyFill="1" applyBorder="1"/>
    <xf numFmtId="0" fontId="1" fillId="0" borderId="97" xfId="7" applyFont="1" applyBorder="1" applyAlignment="1">
      <alignment horizontal="center"/>
    </xf>
    <xf numFmtId="0" fontId="82" fillId="30" borderId="95" xfId="7" applyFont="1" applyFill="1" applyBorder="1"/>
    <xf numFmtId="167" fontId="82" fillId="0" borderId="86" xfId="7" applyNumberFormat="1" applyFont="1" applyBorder="1" applyAlignment="1">
      <alignment horizontal="center"/>
    </xf>
    <xf numFmtId="0" fontId="82" fillId="30" borderId="99" xfId="7" applyFont="1" applyFill="1" applyBorder="1"/>
    <xf numFmtId="0" fontId="82" fillId="0" borderId="100" xfId="7" applyFont="1" applyBorder="1" applyAlignment="1">
      <alignment horizontal="right"/>
    </xf>
    <xf numFmtId="0" fontId="82" fillId="0" borderId="101" xfId="7" applyFont="1" applyBorder="1" applyAlignment="1">
      <alignment horizontal="right"/>
    </xf>
    <xf numFmtId="0" fontId="82" fillId="0" borderId="102" xfId="7" applyFont="1" applyBorder="1" applyAlignment="1">
      <alignment horizontal="right"/>
    </xf>
    <xf numFmtId="0" fontId="1" fillId="0" borderId="101" xfId="7" applyFont="1" applyBorder="1" applyAlignment="1">
      <alignment horizontal="center"/>
    </xf>
    <xf numFmtId="0" fontId="82" fillId="0" borderId="99" xfId="7" applyFont="1" applyBorder="1"/>
    <xf numFmtId="0" fontId="1" fillId="0" borderId="101" xfId="7" applyFont="1" applyBorder="1" applyAlignment="1">
      <alignment horizontal="right"/>
    </xf>
    <xf numFmtId="0" fontId="82" fillId="31" borderId="99" xfId="7" applyFont="1" applyFill="1" applyBorder="1"/>
    <xf numFmtId="0" fontId="82" fillId="30" borderId="100" xfId="7" applyFont="1" applyFill="1" applyBorder="1" applyAlignment="1">
      <alignment horizontal="right"/>
    </xf>
    <xf numFmtId="167" fontId="82" fillId="0" borderId="103" xfId="7" applyNumberFormat="1" applyFont="1" applyBorder="1" applyAlignment="1">
      <alignment horizontal="center"/>
    </xf>
    <xf numFmtId="0" fontId="82" fillId="0" borderId="104" xfId="7" applyFont="1" applyBorder="1"/>
    <xf numFmtId="0" fontId="82" fillId="0" borderId="105" xfId="7" applyFont="1" applyBorder="1" applyAlignment="1">
      <alignment horizontal="right"/>
    </xf>
    <xf numFmtId="0" fontId="82" fillId="0" borderId="106" xfId="7" applyFont="1" applyBorder="1" applyAlignment="1">
      <alignment horizontal="right"/>
    </xf>
    <xf numFmtId="0" fontId="82" fillId="0" borderId="107" xfId="7" applyFont="1" applyBorder="1" applyAlignment="1">
      <alignment horizontal="right"/>
    </xf>
    <xf numFmtId="0" fontId="82" fillId="31" borderId="91" xfId="7" applyFont="1" applyFill="1" applyBorder="1"/>
    <xf numFmtId="0" fontId="82" fillId="31" borderId="92" xfId="7" applyFont="1" applyFill="1" applyBorder="1" applyAlignment="1">
      <alignment horizontal="right"/>
    </xf>
    <xf numFmtId="0" fontId="1" fillId="0" borderId="98" xfId="7" applyFont="1" applyBorder="1" applyAlignment="1">
      <alignment horizontal="left"/>
    </xf>
    <xf numFmtId="0" fontId="1" fillId="0" borderId="96" xfId="7" applyFont="1" applyBorder="1" applyAlignment="1">
      <alignment horizontal="left"/>
    </xf>
    <xf numFmtId="0" fontId="1" fillId="0" borderId="101" xfId="7" applyFont="1" applyBorder="1" applyAlignment="1">
      <alignment horizontal="left"/>
    </xf>
    <xf numFmtId="0" fontId="82" fillId="31" borderId="100" xfId="7" applyFont="1" applyFill="1" applyBorder="1" applyAlignment="1">
      <alignment horizontal="right"/>
    </xf>
    <xf numFmtId="0" fontId="0" fillId="0" borderId="0" xfId="0" applyFont="1" applyFill="1" applyBorder="1" applyAlignment="1">
      <alignment horizontal="center"/>
    </xf>
    <xf numFmtId="0" fontId="0" fillId="0" borderId="15" xfId="0" applyFont="1" applyFill="1" applyBorder="1" applyAlignment="1">
      <alignment horizontal="center" vertical="center"/>
    </xf>
    <xf numFmtId="0" fontId="0" fillId="0" borderId="0" xfId="0" applyFill="1" applyBorder="1" applyAlignment="1">
      <alignment horizontal="center"/>
    </xf>
    <xf numFmtId="0" fontId="0" fillId="0" borderId="0" xfId="0" applyFill="1"/>
    <xf numFmtId="0" fontId="0" fillId="0" borderId="15" xfId="0" applyFont="1" applyFill="1" applyBorder="1" applyAlignment="1">
      <alignment horizontal="center"/>
    </xf>
    <xf numFmtId="0" fontId="34" fillId="0" borderId="4" xfId="0" applyFont="1" applyFill="1" applyBorder="1" applyAlignment="1">
      <alignment horizontal="center" vertical="center"/>
    </xf>
    <xf numFmtId="0" fontId="34" fillId="0" borderId="11" xfId="0" applyFont="1" applyFill="1" applyBorder="1" applyAlignment="1">
      <alignment horizontal="center" vertical="center"/>
    </xf>
    <xf numFmtId="0" fontId="21" fillId="0" borderId="0" xfId="0" applyFont="1" applyFill="1" applyBorder="1" applyAlignment="1">
      <alignment horizontal="center"/>
    </xf>
    <xf numFmtId="0" fontId="21" fillId="0" borderId="0" xfId="0" applyFont="1" applyFill="1"/>
    <xf numFmtId="0" fontId="34" fillId="0" borderId="3" xfId="0" applyFont="1" applyFill="1" applyBorder="1" applyAlignment="1">
      <alignment horizontal="center" vertical="center"/>
    </xf>
    <xf numFmtId="0" fontId="0" fillId="0" borderId="13" xfId="13" applyFont="1" applyFill="1" applyBorder="1" applyAlignment="1">
      <alignment horizontal="center"/>
    </xf>
    <xf numFmtId="0" fontId="0" fillId="0" borderId="11" xfId="0" applyFont="1" applyFill="1" applyBorder="1" applyAlignment="1">
      <alignment horizontal="center" vertical="center"/>
    </xf>
    <xf numFmtId="0" fontId="86" fillId="0" borderId="11" xfId="0" applyFont="1" applyBorder="1"/>
    <xf numFmtId="0" fontId="86" fillId="0" borderId="15" xfId="0" applyFont="1" applyBorder="1"/>
    <xf numFmtId="0" fontId="87" fillId="0" borderId="18" xfId="0" applyFont="1" applyBorder="1"/>
    <xf numFmtId="0" fontId="87" fillId="0" borderId="0" xfId="0" applyFont="1" applyBorder="1"/>
    <xf numFmtId="0" fontId="35" fillId="18" borderId="34" xfId="0" applyFont="1" applyFill="1" applyBorder="1" applyAlignment="1">
      <alignment horizontal="center" vertical="center"/>
    </xf>
    <xf numFmtId="0" fontId="33" fillId="0" borderId="35" xfId="0" applyFont="1" applyBorder="1" applyAlignment="1">
      <alignment horizontal="center" vertical="center"/>
    </xf>
    <xf numFmtId="166" fontId="28" fillId="0" borderId="33" xfId="0" applyNumberFormat="1" applyFont="1" applyBorder="1" applyAlignment="1">
      <alignment horizontal="center" vertical="center"/>
    </xf>
    <xf numFmtId="169" fontId="2" fillId="0" borderId="38" xfId="0" applyNumberFormat="1" applyFont="1" applyBorder="1" applyAlignment="1">
      <alignment horizontal="center" vertical="center"/>
    </xf>
    <xf numFmtId="169" fontId="2" fillId="0" borderId="39" xfId="0" applyNumberFormat="1" applyFont="1" applyBorder="1" applyAlignment="1">
      <alignment horizontal="center" vertical="center"/>
    </xf>
    <xf numFmtId="0" fontId="0" fillId="33" borderId="13" xfId="0" applyFill="1" applyBorder="1"/>
    <xf numFmtId="0" fontId="28" fillId="18" borderId="29" xfId="0" applyFont="1" applyFill="1" applyBorder="1" applyAlignment="1">
      <alignment horizontal="left" vertical="center"/>
    </xf>
    <xf numFmtId="0" fontId="28" fillId="0" borderId="35" xfId="0" applyFont="1" applyBorder="1" applyAlignment="1">
      <alignment horizontal="left" vertical="center"/>
    </xf>
    <xf numFmtId="0" fontId="28" fillId="18" borderId="35" xfId="0" applyFont="1" applyFill="1" applyBorder="1" applyAlignment="1">
      <alignment horizontal="left" vertical="center"/>
    </xf>
    <xf numFmtId="0" fontId="28" fillId="0" borderId="47" xfId="0" applyFont="1" applyBorder="1" applyAlignment="1">
      <alignment horizontal="left" vertical="center"/>
    </xf>
    <xf numFmtId="166" fontId="0" fillId="34" borderId="0" xfId="0" applyNumberFormat="1" applyFill="1" applyBorder="1"/>
    <xf numFmtId="174" fontId="0" fillId="34" borderId="0" xfId="0" applyNumberFormat="1" applyFill="1" applyBorder="1"/>
    <xf numFmtId="0" fontId="0" fillId="34" borderId="0" xfId="0" applyFill="1" applyBorder="1"/>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6" xfId="0" applyFont="1" applyBorder="1" applyAlignment="1">
      <alignment horizontal="center" vertical="center"/>
    </xf>
    <xf numFmtId="0" fontId="0" fillId="0" borderId="0" xfId="0" applyFont="1" applyBorder="1"/>
    <xf numFmtId="166" fontId="0" fillId="0" borderId="3" xfId="0" applyNumberFormat="1" applyBorder="1" applyAlignment="1">
      <alignment vertical="center"/>
    </xf>
    <xf numFmtId="166" fontId="0" fillId="0" borderId="4" xfId="0" applyNumberFormat="1" applyBorder="1" applyAlignment="1">
      <alignment vertical="center"/>
    </xf>
    <xf numFmtId="166" fontId="0" fillId="0" borderId="4" xfId="0" applyNumberFormat="1" applyBorder="1"/>
    <xf numFmtId="0" fontId="0" fillId="0" borderId="14" xfId="0" applyFont="1" applyBorder="1"/>
    <xf numFmtId="0" fontId="0" fillId="0" borderId="9" xfId="0" applyBorder="1"/>
    <xf numFmtId="0" fontId="0" fillId="33" borderId="15" xfId="0" applyFill="1" applyBorder="1"/>
    <xf numFmtId="0" fontId="26" fillId="0" borderId="13" xfId="0" applyFont="1" applyBorder="1"/>
    <xf numFmtId="0" fontId="34" fillId="16" borderId="3" xfId="0" applyFont="1" applyFill="1" applyBorder="1" applyAlignment="1">
      <alignment vertical="center"/>
    </xf>
    <xf numFmtId="0" fontId="34" fillId="16" borderId="4" xfId="0" applyFont="1" applyFill="1" applyBorder="1" applyAlignment="1">
      <alignment vertical="center"/>
    </xf>
    <xf numFmtId="0" fontId="34" fillId="16" borderId="6" xfId="0" applyFont="1" applyFill="1" applyBorder="1" applyAlignment="1">
      <alignment vertical="center"/>
    </xf>
    <xf numFmtId="0" fontId="0" fillId="34" borderId="0" xfId="0" applyFont="1" applyFill="1" applyBorder="1"/>
    <xf numFmtId="166" fontId="0" fillId="34" borderId="0" xfId="0" applyNumberFormat="1" applyFill="1" applyBorder="1" applyAlignment="1">
      <alignment vertical="center"/>
    </xf>
    <xf numFmtId="0" fontId="0" fillId="0" borderId="0" xfId="0" applyFill="1" applyBorder="1"/>
    <xf numFmtId="0" fontId="0" fillId="0" borderId="0" xfId="0" applyFont="1" applyFill="1" applyBorder="1"/>
    <xf numFmtId="166" fontId="0" fillId="35" borderId="0" xfId="0" applyNumberFormat="1" applyFill="1"/>
    <xf numFmtId="167" fontId="0" fillId="36" borderId="0" xfId="1" applyNumberFormat="1" applyFont="1" applyFill="1" applyBorder="1" applyAlignment="1" applyProtection="1"/>
    <xf numFmtId="166" fontId="0" fillId="37" borderId="0" xfId="0" applyNumberFormat="1" applyFill="1"/>
    <xf numFmtId="166" fontId="0" fillId="38" borderId="0" xfId="0" applyNumberFormat="1" applyFill="1"/>
    <xf numFmtId="167" fontId="0" fillId="37" borderId="0" xfId="1" applyNumberFormat="1" applyFont="1" applyFill="1" applyBorder="1" applyAlignment="1" applyProtection="1"/>
    <xf numFmtId="166" fontId="0" fillId="36" borderId="0" xfId="0" applyNumberFormat="1" applyFill="1"/>
    <xf numFmtId="166" fontId="28" fillId="0" borderId="33" xfId="0" applyNumberFormat="1" applyFont="1" applyFill="1" applyBorder="1" applyAlignment="1">
      <alignment horizontal="center" vertical="center"/>
    </xf>
    <xf numFmtId="166" fontId="28" fillId="0" borderId="40" xfId="0" applyNumberFormat="1" applyFont="1" applyFill="1" applyBorder="1" applyAlignment="1">
      <alignment horizontal="center" vertical="center"/>
    </xf>
    <xf numFmtId="0" fontId="1" fillId="0" borderId="2" xfId="0" applyFont="1" applyFill="1" applyBorder="1" applyAlignment="1">
      <alignment vertical="top"/>
    </xf>
    <xf numFmtId="0" fontId="7" fillId="0" borderId="2" xfId="0" applyFont="1" applyFill="1" applyBorder="1" applyAlignment="1">
      <alignment vertical="top" wrapText="1"/>
    </xf>
    <xf numFmtId="0" fontId="11" fillId="0" borderId="2" xfId="0" applyFont="1" applyFill="1" applyBorder="1" applyAlignment="1">
      <alignment vertical="top" wrapText="1"/>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0" xfId="0" applyFont="1" applyFill="1" applyAlignment="1">
      <alignment vertical="top"/>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6" fillId="39" borderId="2" xfId="0" applyFont="1" applyFill="1" applyBorder="1" applyAlignment="1">
      <alignment horizontal="right" vertical="top"/>
    </xf>
    <xf numFmtId="0" fontId="89" fillId="0" borderId="2" xfId="0" applyFont="1" applyBorder="1" applyAlignment="1">
      <alignment vertical="top" wrapText="1"/>
    </xf>
    <xf numFmtId="0" fontId="10" fillId="41" borderId="2" xfId="0" applyFont="1" applyFill="1" applyBorder="1" applyAlignment="1">
      <alignment horizontal="right" vertical="top"/>
    </xf>
    <xf numFmtId="0" fontId="0" fillId="0" borderId="0" xfId="27" applyFont="1" applyAlignment="1">
      <alignment horizontal="center"/>
    </xf>
    <xf numFmtId="0" fontId="12" fillId="42" borderId="69" xfId="25" applyFont="1" applyFill="1" applyBorder="1" applyAlignment="1">
      <alignment horizontal="left" vertical="center" indent="1"/>
    </xf>
    <xf numFmtId="0" fontId="12" fillId="43" borderId="68" xfId="25" applyFont="1" applyFill="1" applyBorder="1" applyAlignment="1">
      <alignment horizontal="left" vertical="center" indent="1"/>
    </xf>
    <xf numFmtId="0" fontId="12" fillId="44" borderId="15" xfId="25" applyFont="1" applyFill="1" applyBorder="1" applyAlignment="1">
      <alignment horizontal="left" vertical="center" indent="1"/>
    </xf>
    <xf numFmtId="0" fontId="12" fillId="45" borderId="15" xfId="25" applyFont="1" applyFill="1" applyBorder="1" applyAlignment="1">
      <alignment horizontal="left" vertical="center" indent="1"/>
    </xf>
    <xf numFmtId="0" fontId="90" fillId="0" borderId="69" xfId="25" applyFont="1" applyBorder="1" applyAlignment="1">
      <alignment horizontal="left" vertical="top" wrapText="1" indent="1"/>
    </xf>
    <xf numFmtId="0" fontId="76" fillId="15" borderId="11" xfId="0" applyFont="1" applyFill="1" applyBorder="1"/>
    <xf numFmtId="0" fontId="92" fillId="0" borderId="0" xfId="0" applyFont="1" applyFill="1" applyBorder="1"/>
    <xf numFmtId="0" fontId="6" fillId="32" borderId="2" xfId="0" applyFont="1" applyFill="1" applyBorder="1" applyAlignment="1">
      <alignment horizontal="right" vertical="top"/>
    </xf>
    <xf numFmtId="0" fontId="93" fillId="46" borderId="2" xfId="0" applyFont="1" applyFill="1" applyBorder="1" applyAlignment="1">
      <alignment horizontal="right" vertical="top"/>
    </xf>
    <xf numFmtId="0" fontId="6" fillId="47" borderId="2" xfId="0" applyFont="1" applyFill="1" applyBorder="1" applyAlignment="1">
      <alignment horizontal="right" vertical="top"/>
    </xf>
    <xf numFmtId="0" fontId="10" fillId="48" borderId="2" xfId="0" applyFont="1" applyFill="1" applyBorder="1" applyAlignment="1">
      <alignment horizontal="right" vertical="top"/>
    </xf>
    <xf numFmtId="0" fontId="0" fillId="49" borderId="0" xfId="0" applyFill="1" applyBorder="1"/>
    <xf numFmtId="0" fontId="0" fillId="40" borderId="0" xfId="0" applyFill="1" applyBorder="1"/>
    <xf numFmtId="0" fontId="0" fillId="50" borderId="0" xfId="0" applyFill="1" applyBorder="1"/>
    <xf numFmtId="0" fontId="94" fillId="18" borderId="29" xfId="0" applyFont="1" applyFill="1" applyBorder="1" applyAlignment="1">
      <alignment horizontal="center" vertical="center"/>
    </xf>
    <xf numFmtId="0" fontId="94" fillId="18" borderId="35" xfId="0" applyFont="1" applyFill="1" applyBorder="1" applyAlignment="1">
      <alignment horizontal="center" vertical="center"/>
    </xf>
    <xf numFmtId="0" fontId="1" fillId="0" borderId="69" xfId="25" applyFont="1" applyBorder="1" applyAlignment="1">
      <alignment horizontal="left" vertical="top" wrapText="1" indent="1"/>
    </xf>
    <xf numFmtId="0" fontId="21" fillId="0" borderId="0" xfId="0" applyFont="1" applyBorder="1" applyAlignment="1">
      <alignment horizontal="center" vertical="center"/>
    </xf>
    <xf numFmtId="0" fontId="25" fillId="0" borderId="0" xfId="0" applyFont="1" applyBorder="1" applyAlignment="1">
      <alignment horizontal="center" vertical="center"/>
    </xf>
    <xf numFmtId="169" fontId="2" fillId="0" borderId="39" xfId="0" applyNumberFormat="1" applyFont="1" applyBorder="1" applyAlignment="1">
      <alignment horizontal="center" vertical="center"/>
    </xf>
    <xf numFmtId="169" fontId="2" fillId="0" borderId="32" xfId="0" applyNumberFormat="1" applyFont="1" applyBorder="1" applyAlignment="1">
      <alignment horizontal="center" vertical="center"/>
    </xf>
    <xf numFmtId="166" fontId="28" fillId="0" borderId="33" xfId="0" applyNumberFormat="1" applyFont="1" applyBorder="1" applyAlignment="1">
      <alignment horizontal="center" vertical="center"/>
    </xf>
    <xf numFmtId="0" fontId="35" fillId="18" borderId="34" xfId="0" applyFont="1" applyFill="1" applyBorder="1" applyAlignment="1">
      <alignment horizontal="center" vertical="center"/>
    </xf>
    <xf numFmtId="169" fontId="2" fillId="0" borderId="38" xfId="0" applyNumberFormat="1" applyFont="1" applyBorder="1" applyAlignment="1">
      <alignment horizontal="center" vertical="center"/>
    </xf>
    <xf numFmtId="0" fontId="33" fillId="0" borderId="35" xfId="0" applyFont="1" applyBorder="1" applyAlignment="1">
      <alignment horizontal="center" vertical="center"/>
    </xf>
    <xf numFmtId="169" fontId="2" fillId="0" borderId="36" xfId="0" applyNumberFormat="1" applyFont="1" applyBorder="1" applyAlignment="1">
      <alignment horizontal="center" vertical="center"/>
    </xf>
    <xf numFmtId="0" fontId="35" fillId="18" borderId="26" xfId="0" applyFont="1" applyFill="1" applyBorder="1" applyAlignment="1">
      <alignment horizontal="center" vertical="center"/>
    </xf>
    <xf numFmtId="0" fontId="33" fillId="0" borderId="29" xfId="0" applyFont="1" applyBorder="1" applyAlignment="1">
      <alignment horizontal="center" vertical="center"/>
    </xf>
    <xf numFmtId="0" fontId="34" fillId="16" borderId="8" xfId="0" applyFont="1" applyFill="1" applyBorder="1" applyAlignment="1">
      <alignment horizontal="center" vertical="center"/>
    </xf>
    <xf numFmtId="0" fontId="2" fillId="0" borderId="28" xfId="0" applyFont="1" applyBorder="1" applyAlignment="1">
      <alignment horizontal="center" vertical="center"/>
    </xf>
    <xf numFmtId="0" fontId="28" fillId="0" borderId="0" xfId="0" applyFont="1" applyBorder="1" applyAlignment="1">
      <alignment horizontal="center"/>
    </xf>
    <xf numFmtId="0" fontId="34" fillId="16" borderId="0" xfId="0" applyFont="1" applyFill="1" applyBorder="1" applyAlignment="1">
      <alignment horizontal="center" vertical="center"/>
    </xf>
    <xf numFmtId="168" fontId="28" fillId="0" borderId="0" xfId="0" applyNumberFormat="1" applyFont="1" applyBorder="1" applyAlignment="1">
      <alignment horizontal="center"/>
    </xf>
    <xf numFmtId="0" fontId="34" fillId="0" borderId="0" xfId="0" applyFont="1" applyBorder="1" applyAlignment="1">
      <alignment horizontal="center" vertical="center"/>
    </xf>
    <xf numFmtId="0" fontId="86" fillId="51" borderId="15" xfId="0" applyFont="1" applyFill="1" applyBorder="1"/>
    <xf numFmtId="0" fontId="86" fillId="51" borderId="16" xfId="0" applyFont="1" applyFill="1" applyBorder="1"/>
    <xf numFmtId="0" fontId="33" fillId="52" borderId="2" xfId="0" applyFont="1" applyFill="1" applyBorder="1" applyAlignment="1">
      <alignment horizontal="center" vertical="center" wrapText="1"/>
    </xf>
    <xf numFmtId="0" fontId="96" fillId="0" borderId="61" xfId="0" applyFont="1" applyBorder="1" applyAlignment="1">
      <alignment horizontal="center"/>
    </xf>
    <xf numFmtId="0" fontId="96" fillId="0" borderId="62" xfId="0" applyFont="1" applyBorder="1" applyAlignment="1">
      <alignment horizontal="center"/>
    </xf>
    <xf numFmtId="0" fontId="96" fillId="0" borderId="63" xfId="0" applyFont="1" applyBorder="1" applyAlignment="1">
      <alignment horizontal="center"/>
    </xf>
    <xf numFmtId="0" fontId="0" fillId="53" borderId="63" xfId="0" applyFill="1" applyBorder="1"/>
    <xf numFmtId="0" fontId="1" fillId="0" borderId="69" xfId="25" applyBorder="1" applyAlignment="1">
      <alignment horizontal="left" vertical="top" wrapText="1" indent="1"/>
    </xf>
    <xf numFmtId="0" fontId="45" fillId="54" borderId="0" xfId="25" applyFont="1" applyFill="1" applyAlignment="1">
      <alignment horizontal="left" indent="1"/>
    </xf>
    <xf numFmtId="0" fontId="12" fillId="55" borderId="69" xfId="25" applyFont="1" applyFill="1" applyBorder="1" applyAlignment="1">
      <alignment horizontal="left" vertical="center" indent="1"/>
    </xf>
    <xf numFmtId="0" fontId="16" fillId="54" borderId="0" xfId="25" applyFont="1" applyFill="1" applyAlignment="1">
      <alignment horizontal="left" indent="1"/>
    </xf>
    <xf numFmtId="0" fontId="40" fillId="9" borderId="19" xfId="27" applyFont="1" applyFill="1" applyBorder="1"/>
    <xf numFmtId="0" fontId="6" fillId="56" borderId="2" xfId="0" applyFont="1" applyFill="1" applyBorder="1" applyAlignment="1">
      <alignment horizontal="right" vertical="top"/>
    </xf>
    <xf numFmtId="0" fontId="12" fillId="47" borderId="68" xfId="25" applyFont="1" applyFill="1" applyBorder="1" applyAlignment="1">
      <alignment horizontal="left" vertical="center" indent="1"/>
    </xf>
    <xf numFmtId="0" fontId="12" fillId="57" borderId="68" xfId="25" applyFont="1" applyFill="1" applyBorder="1" applyAlignment="1">
      <alignment horizontal="left" vertical="center" indent="1"/>
    </xf>
    <xf numFmtId="0" fontId="12" fillId="58" borderId="68" xfId="25" applyFont="1" applyFill="1" applyBorder="1" applyAlignment="1">
      <alignment horizontal="left" vertical="center" indent="1"/>
    </xf>
    <xf numFmtId="0" fontId="6" fillId="59" borderId="2" xfId="0" applyFont="1" applyFill="1" applyBorder="1" applyAlignment="1">
      <alignment horizontal="right" vertical="top"/>
    </xf>
    <xf numFmtId="0" fontId="12" fillId="60" borderId="2" xfId="0" applyFont="1" applyFill="1" applyBorder="1" applyAlignment="1">
      <alignment horizontal="right" vertical="top"/>
    </xf>
    <xf numFmtId="0" fontId="0" fillId="0" borderId="0" xfId="13" applyFont="1" applyFill="1" applyBorder="1" applyAlignment="1">
      <alignment horizontal="center"/>
    </xf>
    <xf numFmtId="0" fontId="0" fillId="0" borderId="15" xfId="13" applyFont="1" applyFill="1" applyBorder="1" applyAlignment="1">
      <alignment horizontal="center" vertical="center"/>
    </xf>
    <xf numFmtId="0" fontId="0" fillId="0" borderId="16" xfId="0" applyFont="1" applyFill="1" applyBorder="1" applyAlignment="1">
      <alignment horizontal="center" vertical="center"/>
    </xf>
    <xf numFmtId="0" fontId="0" fillId="61" borderId="0" xfId="0" applyFill="1" applyBorder="1"/>
    <xf numFmtId="0" fontId="12" fillId="62" borderId="15" xfId="25" applyFont="1" applyFill="1" applyBorder="1" applyAlignment="1">
      <alignment horizontal="left" vertical="center" indent="1"/>
    </xf>
    <xf numFmtId="0" fontId="12" fillId="32" borderId="15" xfId="25" applyFont="1" applyFill="1" applyBorder="1" applyAlignment="1">
      <alignment horizontal="left" vertical="center" indent="1"/>
    </xf>
    <xf numFmtId="0" fontId="12" fillId="63" borderId="15" xfId="25" applyFont="1" applyFill="1" applyBorder="1" applyAlignment="1">
      <alignment horizontal="left" vertical="center" indent="1"/>
    </xf>
    <xf numFmtId="0" fontId="93" fillId="64" borderId="15" xfId="25" applyFont="1" applyFill="1" applyBorder="1" applyAlignment="1">
      <alignment horizontal="left" vertical="center" indent="1"/>
    </xf>
    <xf numFmtId="0" fontId="12" fillId="65" borderId="15" xfId="25" applyFont="1" applyFill="1" applyBorder="1" applyAlignment="1">
      <alignment horizontal="left" vertical="center" indent="1"/>
    </xf>
    <xf numFmtId="0" fontId="12" fillId="51" borderId="15" xfId="25" applyFont="1" applyFill="1" applyBorder="1" applyAlignment="1">
      <alignment horizontal="left" vertical="center" indent="1"/>
    </xf>
    <xf numFmtId="0" fontId="12" fillId="66" borderId="15" xfId="25" applyFont="1" applyFill="1" applyBorder="1" applyAlignment="1">
      <alignment horizontal="left" vertical="center" indent="1"/>
    </xf>
    <xf numFmtId="0" fontId="78" fillId="0" borderId="6" xfId="0" applyFont="1" applyBorder="1"/>
    <xf numFmtId="0" fontId="76" fillId="15" borderId="7" xfId="0" applyFont="1" applyFill="1" applyBorder="1" applyAlignment="1">
      <alignment horizontal="left"/>
    </xf>
    <xf numFmtId="0" fontId="76" fillId="15" borderId="8" xfId="0" applyFont="1" applyFill="1" applyBorder="1"/>
    <xf numFmtId="0" fontId="76" fillId="15" borderId="9" xfId="0" applyFont="1" applyFill="1" applyBorder="1" applyAlignment="1">
      <alignment horizontal="left"/>
    </xf>
    <xf numFmtId="0" fontId="76" fillId="15" borderId="8" xfId="0" applyFont="1" applyFill="1" applyBorder="1" applyAlignment="1">
      <alignment horizontal="left" indent="5"/>
    </xf>
    <xf numFmtId="175" fontId="0" fillId="0" borderId="0" xfId="0" applyNumberFormat="1" applyFont="1" applyBorder="1" applyAlignment="1" applyProtection="1">
      <alignment horizontal="center"/>
    </xf>
    <xf numFmtId="0" fontId="0" fillId="0" borderId="0" xfId="0" applyFont="1" applyBorder="1" applyAlignment="1" applyProtection="1">
      <alignment horizontal="center"/>
    </xf>
    <xf numFmtId="0" fontId="0" fillId="0" borderId="15" xfId="0" applyFont="1" applyBorder="1" applyAlignment="1" applyProtection="1">
      <alignment horizontal="center"/>
    </xf>
    <xf numFmtId="0" fontId="0" fillId="0" borderId="0" xfId="0" applyBorder="1" applyAlignment="1" applyProtection="1">
      <alignment horizontal="center"/>
    </xf>
    <xf numFmtId="0" fontId="0" fillId="0" borderId="0" xfId="0" applyAlignment="1" applyProtection="1"/>
    <xf numFmtId="175" fontId="0" fillId="0" borderId="13" xfId="0" applyNumberFormat="1" applyFont="1" applyBorder="1" applyAlignment="1" applyProtection="1">
      <alignment horizontal="center"/>
    </xf>
    <xf numFmtId="0" fontId="0" fillId="0" borderId="15" xfId="0" applyFont="1" applyBorder="1" applyAlignment="1" applyProtection="1">
      <alignment horizontal="center" vertical="center"/>
    </xf>
    <xf numFmtId="0" fontId="0" fillId="0" borderId="13" xfId="0" applyFont="1" applyBorder="1" applyAlignment="1" applyProtection="1">
      <alignment horizontal="center"/>
    </xf>
    <xf numFmtId="0" fontId="22" fillId="0" borderId="4" xfId="0" applyFont="1" applyBorder="1" applyAlignment="1" applyProtection="1">
      <alignment horizontal="center" vertical="center"/>
    </xf>
    <xf numFmtId="0" fontId="0" fillId="0" borderId="4" xfId="0" applyFont="1" applyBorder="1" applyAlignment="1" applyProtection="1">
      <alignment horizontal="center"/>
    </xf>
    <xf numFmtId="0" fontId="0" fillId="0" borderId="11" xfId="0" applyFont="1" applyBorder="1" applyAlignment="1" applyProtection="1">
      <alignment horizontal="center" vertical="center"/>
    </xf>
    <xf numFmtId="0" fontId="0" fillId="0" borderId="3" xfId="0" applyFont="1" applyBorder="1" applyAlignment="1" applyProtection="1">
      <alignment horizontal="center"/>
    </xf>
    <xf numFmtId="0" fontId="0" fillId="0" borderId="6" xfId="0" applyFont="1" applyBorder="1" applyAlignment="1" applyProtection="1">
      <alignment horizontal="center"/>
    </xf>
    <xf numFmtId="0" fontId="0" fillId="0" borderId="14" xfId="0" applyFont="1" applyBorder="1" applyAlignment="1" applyProtection="1">
      <alignment horizontal="center"/>
    </xf>
    <xf numFmtId="14" fontId="0" fillId="0" borderId="13" xfId="0" applyNumberFormat="1" applyFont="1" applyBorder="1" applyAlignment="1" applyProtection="1">
      <alignment horizontal="center"/>
    </xf>
    <xf numFmtId="0" fontId="0" fillId="0" borderId="8" xfId="0" applyFont="1" applyBorder="1" applyAlignment="1" applyProtection="1">
      <alignment horizontal="center"/>
    </xf>
    <xf numFmtId="0" fontId="0" fillId="0" borderId="16" xfId="0" applyFont="1" applyBorder="1" applyAlignment="1" applyProtection="1">
      <alignment horizontal="center" vertical="center"/>
    </xf>
    <xf numFmtId="0" fontId="0" fillId="0" borderId="7" xfId="0" applyFont="1" applyBorder="1" applyAlignment="1" applyProtection="1">
      <alignment horizontal="center"/>
    </xf>
    <xf numFmtId="0" fontId="0" fillId="0" borderId="9" xfId="0" applyFont="1" applyBorder="1" applyAlignment="1" applyProtection="1">
      <alignment horizontal="center"/>
    </xf>
    <xf numFmtId="0" fontId="34" fillId="0" borderId="4" xfId="0" applyFont="1" applyBorder="1" applyAlignment="1" applyProtection="1">
      <alignment horizontal="center" vertical="center"/>
    </xf>
    <xf numFmtId="0" fontId="34" fillId="0" borderId="11" xfId="0" applyFont="1" applyBorder="1" applyAlignment="1" applyProtection="1">
      <alignment horizontal="center" vertical="center"/>
    </xf>
    <xf numFmtId="0" fontId="21" fillId="0" borderId="0" xfId="0" applyFont="1" applyBorder="1" applyAlignment="1" applyProtection="1">
      <alignment horizontal="center"/>
    </xf>
    <xf numFmtId="0" fontId="21" fillId="0" borderId="0" xfId="0" applyFont="1" applyAlignment="1" applyProtection="1"/>
    <xf numFmtId="0" fontId="34" fillId="0" borderId="3" xfId="0" applyFont="1" applyBorder="1" applyAlignment="1" applyProtection="1">
      <alignment horizontal="center" vertical="center"/>
    </xf>
    <xf numFmtId="0" fontId="97" fillId="0" borderId="67" xfId="25" applyFont="1" applyBorder="1" applyAlignment="1">
      <alignment horizontal="center" vertical="center" wrapText="1"/>
    </xf>
    <xf numFmtId="175" fontId="0" fillId="53" borderId="0" xfId="0" applyNumberFormat="1" applyFont="1" applyFill="1" applyBorder="1" applyAlignment="1" applyProtection="1">
      <alignment horizontal="center"/>
    </xf>
    <xf numFmtId="0" fontId="0" fillId="53" borderId="0" xfId="0" applyFont="1" applyFill="1" applyBorder="1" applyAlignment="1" applyProtection="1">
      <alignment horizontal="center"/>
    </xf>
    <xf numFmtId="0" fontId="0" fillId="53" borderId="15" xfId="0" applyFont="1" applyFill="1" applyBorder="1" applyAlignment="1" applyProtection="1">
      <alignment horizontal="center"/>
    </xf>
    <xf numFmtId="0" fontId="0" fillId="53" borderId="0" xfId="0" applyFill="1" applyBorder="1" applyAlignment="1" applyProtection="1">
      <alignment horizontal="center"/>
    </xf>
    <xf numFmtId="0" fontId="0" fillId="53" borderId="0" xfId="0" applyFill="1" applyAlignment="1" applyProtection="1"/>
    <xf numFmtId="175" fontId="0" fillId="53" borderId="13" xfId="0" applyNumberFormat="1" applyFont="1" applyFill="1" applyBorder="1" applyAlignment="1" applyProtection="1">
      <alignment horizontal="center"/>
    </xf>
    <xf numFmtId="0" fontId="0" fillId="53" borderId="15" xfId="0" applyFont="1" applyFill="1" applyBorder="1" applyAlignment="1">
      <alignment horizontal="center"/>
    </xf>
    <xf numFmtId="0" fontId="0" fillId="71" borderId="0" xfId="0" applyFill="1" applyBorder="1"/>
    <xf numFmtId="0" fontId="92" fillId="0" borderId="15" xfId="0" applyFont="1" applyFill="1" applyBorder="1" applyAlignment="1">
      <alignment horizontal="center" vertical="center"/>
    </xf>
    <xf numFmtId="0" fontId="12" fillId="73" borderId="68" xfId="25" applyFont="1" applyFill="1" applyBorder="1" applyAlignment="1">
      <alignment horizontal="left" vertical="center" indent="1"/>
    </xf>
    <xf numFmtId="0" fontId="98" fillId="58" borderId="68" xfId="25" applyFont="1" applyFill="1" applyBorder="1" applyAlignment="1">
      <alignment horizontal="left" vertical="center" indent="1"/>
    </xf>
    <xf numFmtId="0" fontId="93" fillId="74" borderId="68" xfId="25" applyFont="1" applyFill="1" applyBorder="1" applyAlignment="1">
      <alignment horizontal="left" vertical="center" indent="1"/>
    </xf>
    <xf numFmtId="0" fontId="93" fillId="75" borderId="15" xfId="25" applyFont="1" applyFill="1" applyBorder="1" applyAlignment="1">
      <alignment horizontal="left" vertical="center" indent="1"/>
    </xf>
    <xf numFmtId="0" fontId="12" fillId="76" borderId="2" xfId="0" applyFont="1" applyFill="1" applyBorder="1" applyAlignment="1">
      <alignment horizontal="left" vertical="top"/>
    </xf>
    <xf numFmtId="0" fontId="93" fillId="77" borderId="2" xfId="0" applyFont="1" applyFill="1" applyBorder="1" applyAlignment="1">
      <alignment horizontal="right" vertical="top"/>
    </xf>
    <xf numFmtId="0" fontId="6" fillId="78" borderId="2" xfId="0" applyFont="1" applyFill="1" applyBorder="1" applyAlignment="1">
      <alignment horizontal="right" vertical="top"/>
    </xf>
    <xf numFmtId="0" fontId="10" fillId="79" borderId="2" xfId="0" applyFont="1" applyFill="1" applyBorder="1" applyAlignment="1">
      <alignment horizontal="left" vertical="top"/>
    </xf>
    <xf numFmtId="0" fontId="10" fillId="68" borderId="2" xfId="0" applyFont="1" applyFill="1" applyBorder="1" applyAlignment="1">
      <alignment horizontal="right" vertical="top"/>
    </xf>
    <xf numFmtId="0" fontId="40" fillId="80" borderId="0" xfId="0" applyFont="1" applyFill="1" applyBorder="1"/>
    <xf numFmtId="0" fontId="0" fillId="80" borderId="0" xfId="0" applyFill="1" applyBorder="1"/>
    <xf numFmtId="175" fontId="0" fillId="72" borderId="0" xfId="0" applyNumberFormat="1" applyFont="1" applyFill="1" applyBorder="1" applyAlignment="1" applyProtection="1">
      <alignment horizontal="center"/>
    </xf>
    <xf numFmtId="0" fontId="0" fillId="72" borderId="0" xfId="0" applyFont="1" applyFill="1" applyBorder="1" applyAlignment="1" applyProtection="1">
      <alignment horizontal="center"/>
    </xf>
    <xf numFmtId="0" fontId="0" fillId="72" borderId="15" xfId="0" applyFont="1" applyFill="1" applyBorder="1" applyAlignment="1" applyProtection="1">
      <alignment horizontal="center" vertical="center"/>
    </xf>
    <xf numFmtId="0" fontId="0" fillId="72" borderId="0" xfId="0" applyFill="1" applyBorder="1" applyAlignment="1" applyProtection="1">
      <alignment horizontal="center"/>
    </xf>
    <xf numFmtId="0" fontId="0" fillId="72" borderId="0" xfId="0" applyFill="1" applyAlignment="1" applyProtection="1"/>
    <xf numFmtId="175" fontId="0" fillId="72" borderId="13" xfId="0" applyNumberFormat="1" applyFont="1" applyFill="1" applyBorder="1" applyAlignment="1" applyProtection="1">
      <alignment horizontal="center"/>
    </xf>
    <xf numFmtId="0" fontId="0" fillId="72" borderId="15" xfId="0" applyFont="1" applyFill="1" applyBorder="1" applyAlignment="1">
      <alignment horizontal="center" vertical="center"/>
    </xf>
    <xf numFmtId="0" fontId="92" fillId="0" borderId="0" xfId="0" applyFont="1" applyFill="1" applyBorder="1" applyAlignment="1" applyProtection="1">
      <alignment horizontal="center"/>
    </xf>
    <xf numFmtId="0" fontId="92" fillId="0" borderId="15" xfId="0" applyFont="1" applyFill="1" applyBorder="1" applyAlignment="1" applyProtection="1">
      <alignment horizontal="center" vertical="center"/>
    </xf>
    <xf numFmtId="0" fontId="92" fillId="0" borderId="0" xfId="0" applyFont="1" applyFill="1" applyAlignment="1" applyProtection="1"/>
    <xf numFmtId="0" fontId="92" fillId="0" borderId="13" xfId="0" applyFont="1" applyFill="1" applyBorder="1" applyAlignment="1" applyProtection="1">
      <alignment horizontal="center"/>
    </xf>
    <xf numFmtId="0" fontId="92" fillId="0" borderId="14" xfId="0" applyFont="1" applyFill="1" applyBorder="1" applyAlignment="1" applyProtection="1">
      <alignment horizontal="center"/>
    </xf>
    <xf numFmtId="0" fontId="99" fillId="69" borderId="13" xfId="0" applyFont="1" applyFill="1" applyBorder="1"/>
    <xf numFmtId="0" fontId="0" fillId="70" borderId="13" xfId="0" applyFill="1" applyBorder="1"/>
    <xf numFmtId="0" fontId="0" fillId="67" borderId="13" xfId="0" applyFill="1" applyBorder="1"/>
    <xf numFmtId="0" fontId="40" fillId="70" borderId="13" xfId="0" applyFont="1" applyFill="1" applyBorder="1"/>
    <xf numFmtId="0" fontId="0" fillId="34" borderId="13" xfId="0" applyFill="1" applyBorder="1"/>
    <xf numFmtId="0" fontId="28" fillId="0" borderId="51" xfId="0" applyFont="1" applyBorder="1" applyAlignment="1">
      <alignment horizontal="center" vertical="center"/>
    </xf>
    <xf numFmtId="0" fontId="28" fillId="0" borderId="52" xfId="0" applyFont="1" applyBorder="1" applyAlignment="1">
      <alignment horizontal="center" vertical="center"/>
    </xf>
    <xf numFmtId="0" fontId="93" fillId="74" borderId="75" xfId="25" applyFont="1" applyFill="1" applyBorder="1" applyAlignment="1">
      <alignment horizontal="left" vertical="center" indent="1"/>
    </xf>
    <xf numFmtId="0" fontId="12" fillId="81" borderId="15" xfId="25" applyFont="1" applyFill="1" applyBorder="1" applyAlignment="1">
      <alignment horizontal="left" vertical="center" indent="1"/>
    </xf>
    <xf numFmtId="0" fontId="12" fillId="82" borderId="15" xfId="25" applyFont="1" applyFill="1" applyBorder="1" applyAlignment="1">
      <alignment horizontal="left" vertical="center" indent="1"/>
    </xf>
    <xf numFmtId="0" fontId="100" fillId="0" borderId="51" xfId="0" applyFont="1" applyBorder="1" applyAlignment="1">
      <alignment horizontal="center" vertical="center"/>
    </xf>
    <xf numFmtId="0" fontId="100" fillId="0" borderId="37" xfId="0" applyFont="1" applyBorder="1" applyAlignment="1">
      <alignment horizontal="center" vertical="center"/>
    </xf>
    <xf numFmtId="0" fontId="100" fillId="0" borderId="43" xfId="0" applyFont="1" applyBorder="1" applyAlignment="1">
      <alignment horizontal="center" vertical="center"/>
    </xf>
    <xf numFmtId="0" fontId="100" fillId="0" borderId="34" xfId="0" applyFont="1" applyBorder="1" applyAlignment="1">
      <alignment horizontal="center" vertical="center"/>
    </xf>
    <xf numFmtId="0" fontId="96" fillId="0" borderId="43" xfId="0" applyFont="1" applyBorder="1" applyAlignment="1">
      <alignment vertical="center"/>
    </xf>
    <xf numFmtId="0" fontId="96" fillId="0" borderId="34" xfId="0" applyFont="1" applyBorder="1" applyAlignment="1">
      <alignment vertical="center"/>
    </xf>
    <xf numFmtId="0" fontId="96" fillId="0" borderId="46" xfId="0" applyFont="1" applyBorder="1" applyAlignment="1">
      <alignment vertical="center"/>
    </xf>
    <xf numFmtId="0" fontId="96" fillId="0" borderId="45" xfId="0" applyFont="1" applyBorder="1" applyAlignment="1">
      <alignment vertical="center"/>
    </xf>
    <xf numFmtId="0" fontId="96" fillId="0" borderId="0" xfId="0" applyFont="1" applyBorder="1" applyAlignment="1">
      <alignment vertical="center"/>
    </xf>
    <xf numFmtId="0" fontId="96" fillId="0" borderId="14" xfId="0" applyFont="1" applyBorder="1"/>
    <xf numFmtId="0" fontId="100" fillId="0" borderId="7" xfId="0" applyFont="1" applyBorder="1" applyAlignment="1">
      <alignment horizontal="center" vertical="center"/>
    </xf>
    <xf numFmtId="0" fontId="100" fillId="0" borderId="8" xfId="0" applyFont="1" applyBorder="1" applyAlignment="1">
      <alignment horizontal="center" vertical="center"/>
    </xf>
    <xf numFmtId="0" fontId="100" fillId="0" borderId="110" xfId="0" applyFont="1" applyBorder="1" applyAlignment="1">
      <alignment horizontal="center" vertical="center"/>
    </xf>
    <xf numFmtId="0" fontId="100" fillId="0" borderId="50" xfId="0" applyFont="1" applyBorder="1" applyAlignment="1">
      <alignment horizontal="center" vertical="center"/>
    </xf>
    <xf numFmtId="0" fontId="96" fillId="0" borderId="8" xfId="0" applyFont="1" applyBorder="1" applyAlignment="1">
      <alignment vertical="center"/>
    </xf>
    <xf numFmtId="0" fontId="96" fillId="0" borderId="9" xfId="0" applyFont="1" applyBorder="1"/>
    <xf numFmtId="0" fontId="96" fillId="0" borderId="110" xfId="0" applyFont="1" applyBorder="1" applyAlignment="1">
      <alignment vertical="center"/>
    </xf>
    <xf numFmtId="0" fontId="96" fillId="0" borderId="50" xfId="0" applyFont="1" applyBorder="1" applyAlignment="1">
      <alignment vertical="center"/>
    </xf>
    <xf numFmtId="0" fontId="28" fillId="0" borderId="17" xfId="0" applyFont="1" applyBorder="1" applyAlignment="1">
      <alignment horizontal="center"/>
    </xf>
    <xf numFmtId="0" fontId="19" fillId="0" borderId="12" xfId="0" applyFont="1" applyBorder="1" applyAlignment="1">
      <alignment horizontal="center" vertical="center" textRotation="90"/>
    </xf>
    <xf numFmtId="0" fontId="19" fillId="0" borderId="17" xfId="0" applyFont="1" applyBorder="1" applyAlignment="1">
      <alignment horizontal="center" vertical="center" textRotation="90"/>
    </xf>
    <xf numFmtId="0" fontId="28" fillId="0" borderId="19" xfId="0" applyFont="1" applyBorder="1" applyAlignment="1">
      <alignment horizontal="center"/>
    </xf>
    <xf numFmtId="0" fontId="2" fillId="0" borderId="19" xfId="0" applyFont="1" applyBorder="1" applyAlignment="1">
      <alignment horizontal="center"/>
    </xf>
    <xf numFmtId="0" fontId="21" fillId="0" borderId="0" xfId="0" applyFont="1" applyBorder="1" applyAlignment="1">
      <alignment horizontal="center" vertical="center"/>
    </xf>
    <xf numFmtId="0" fontId="21" fillId="0" borderId="13" xfId="0" applyFont="1" applyBorder="1" applyAlignment="1">
      <alignment horizontal="center" vertical="center"/>
    </xf>
    <xf numFmtId="0" fontId="21" fillId="0" borderId="10" xfId="0" applyFont="1" applyBorder="1" applyAlignment="1">
      <alignment horizontal="center" vertical="center" textRotation="90" wrapText="1"/>
    </xf>
    <xf numFmtId="0" fontId="22" fillId="0" borderId="11"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5" fillId="0" borderId="13" xfId="0" applyFont="1" applyBorder="1" applyAlignment="1">
      <alignment horizontal="center" vertical="center"/>
    </xf>
    <xf numFmtId="0" fontId="25" fillId="14" borderId="0" xfId="0" applyFont="1" applyFill="1" applyBorder="1" applyAlignment="1">
      <alignment horizontal="center" vertical="center"/>
    </xf>
    <xf numFmtId="0" fontId="25" fillId="14" borderId="14" xfId="0" applyFont="1" applyFill="1" applyBorder="1" applyAlignment="1">
      <alignment horizontal="center" vertical="center"/>
    </xf>
    <xf numFmtId="168" fontId="21" fillId="0" borderId="0" xfId="0" applyNumberFormat="1" applyFont="1" applyBorder="1" applyAlignment="1">
      <alignment horizontal="center"/>
    </xf>
    <xf numFmtId="0" fontId="25" fillId="14" borderId="13" xfId="0" applyFont="1" applyFill="1" applyBorder="1" applyAlignment="1">
      <alignment horizontal="center" vertical="center"/>
    </xf>
    <xf numFmtId="0" fontId="25" fillId="0" borderId="0" xfId="0" applyFont="1" applyBorder="1" applyAlignment="1">
      <alignment horizontal="center" vertical="center"/>
    </xf>
    <xf numFmtId="0" fontId="25" fillId="0" borderId="14" xfId="0" applyFont="1" applyBorder="1" applyAlignment="1">
      <alignment horizontal="center" vertical="center"/>
    </xf>
    <xf numFmtId="0" fontId="19" fillId="0" borderId="5" xfId="0" applyFont="1" applyBorder="1" applyAlignment="1">
      <alignment horizontal="center" vertical="top"/>
    </xf>
    <xf numFmtId="0" fontId="21" fillId="0" borderId="12" xfId="0" applyFont="1" applyBorder="1" applyAlignment="1">
      <alignment horizontal="center" vertical="center" textRotation="90" wrapText="1"/>
    </xf>
    <xf numFmtId="0" fontId="23" fillId="0" borderId="4" xfId="0" applyFont="1" applyBorder="1" applyAlignment="1">
      <alignment horizontal="center" vertical="center"/>
    </xf>
    <xf numFmtId="0" fontId="21" fillId="0" borderId="9" xfId="0" applyFont="1" applyBorder="1" applyAlignment="1">
      <alignment horizontal="center" vertical="center"/>
    </xf>
    <xf numFmtId="0" fontId="22" fillId="0" borderId="8" xfId="0" applyFont="1" applyBorder="1" applyAlignment="1">
      <alignment horizontal="center"/>
    </xf>
    <xf numFmtId="0" fontId="21" fillId="0" borderId="14" xfId="0" applyFont="1" applyBorder="1" applyAlignment="1">
      <alignment horizontal="center" vertical="center"/>
    </xf>
    <xf numFmtId="166" fontId="28" fillId="0" borderId="13" xfId="0" applyNumberFormat="1" applyFont="1" applyBorder="1" applyAlignment="1">
      <alignment horizontal="center" vertical="center"/>
    </xf>
    <xf numFmtId="0" fontId="35" fillId="18" borderId="0" xfId="0" applyFont="1" applyFill="1" applyBorder="1" applyAlignment="1">
      <alignment horizontal="center" vertical="center"/>
    </xf>
    <xf numFmtId="169" fontId="2" fillId="0" borderId="39" xfId="0" applyNumberFormat="1" applyFont="1" applyBorder="1" applyAlignment="1">
      <alignment horizontal="center" vertical="center"/>
    </xf>
    <xf numFmtId="0" fontId="28" fillId="0" borderId="17" xfId="0" applyFont="1" applyBorder="1" applyAlignment="1">
      <alignment horizontal="center" vertical="center" textRotation="90"/>
    </xf>
    <xf numFmtId="169" fontId="2" fillId="0" borderId="32" xfId="0" applyNumberFormat="1" applyFont="1" applyBorder="1" applyAlignment="1">
      <alignment horizontal="center" vertical="center"/>
    </xf>
    <xf numFmtId="166" fontId="28" fillId="0" borderId="33" xfId="0" applyNumberFormat="1" applyFont="1" applyBorder="1" applyAlignment="1">
      <alignment horizontal="center" vertical="center"/>
    </xf>
    <xf numFmtId="0" fontId="35" fillId="18" borderId="34" xfId="0" applyFont="1" applyFill="1" applyBorder="1" applyAlignment="1">
      <alignment horizontal="center" vertical="center"/>
    </xf>
    <xf numFmtId="169" fontId="2" fillId="0" borderId="38" xfId="0" applyNumberFormat="1" applyFont="1" applyBorder="1" applyAlignment="1">
      <alignment horizontal="center" vertical="center"/>
    </xf>
    <xf numFmtId="0" fontId="35" fillId="18" borderId="14" xfId="0" applyFont="1" applyFill="1" applyBorder="1" applyAlignment="1">
      <alignment horizontal="center" vertical="center"/>
    </xf>
    <xf numFmtId="0" fontId="33" fillId="0" borderId="35" xfId="0" applyFont="1" applyBorder="1" applyAlignment="1">
      <alignment horizontal="center" vertical="center"/>
    </xf>
    <xf numFmtId="0" fontId="35" fillId="16" borderId="34" xfId="0" applyFont="1" applyFill="1" applyBorder="1" applyAlignment="1">
      <alignment horizontal="center" vertical="center"/>
    </xf>
    <xf numFmtId="0" fontId="36" fillId="0" borderId="35" xfId="0" applyFont="1" applyBorder="1" applyAlignment="1">
      <alignment horizontal="center" vertical="center"/>
    </xf>
    <xf numFmtId="169" fontId="2" fillId="0" borderId="36" xfId="0" applyNumberFormat="1" applyFont="1" applyBorder="1" applyAlignment="1">
      <alignment horizontal="center" vertical="center"/>
    </xf>
    <xf numFmtId="0" fontId="35" fillId="18" borderId="26" xfId="0" applyFont="1" applyFill="1" applyBorder="1" applyAlignment="1">
      <alignment horizontal="center" vertical="center"/>
    </xf>
    <xf numFmtId="166" fontId="28" fillId="0" borderId="27" xfId="0" applyNumberFormat="1" applyFont="1" applyBorder="1" applyAlignment="1">
      <alignment horizontal="center" vertical="center" wrapText="1"/>
    </xf>
    <xf numFmtId="0" fontId="33" fillId="0" borderId="29" xfId="0" applyFont="1" applyBorder="1" applyAlignment="1">
      <alignment horizontal="center" vertical="center"/>
    </xf>
    <xf numFmtId="0" fontId="2" fillId="0" borderId="30" xfId="0" applyFont="1" applyBorder="1" applyAlignment="1">
      <alignment horizontal="center" vertical="center"/>
    </xf>
    <xf numFmtId="166" fontId="28" fillId="0" borderId="25" xfId="0" applyNumberFormat="1" applyFont="1" applyBorder="1" applyAlignment="1">
      <alignment horizontal="center" vertical="center" wrapText="1"/>
    </xf>
    <xf numFmtId="0" fontId="34" fillId="17" borderId="9" xfId="0" applyFont="1" applyFill="1" applyBorder="1" applyAlignment="1">
      <alignment horizontal="center" vertical="center"/>
    </xf>
    <xf numFmtId="0" fontId="34" fillId="16" borderId="7" xfId="0" applyFont="1" applyFill="1" applyBorder="1" applyAlignment="1">
      <alignment horizontal="center" vertical="center"/>
    </xf>
    <xf numFmtId="0" fontId="34" fillId="16" borderId="8" xfId="0" applyFont="1" applyFill="1" applyBorder="1" applyAlignment="1">
      <alignment horizontal="center" vertical="center"/>
    </xf>
    <xf numFmtId="0" fontId="28" fillId="0" borderId="17" xfId="0" applyFont="1" applyBorder="1" applyAlignment="1">
      <alignment horizontal="center" vertical="center" textRotation="180"/>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34" fillId="17" borderId="16" xfId="0" applyFont="1" applyFill="1" applyBorder="1" applyAlignment="1">
      <alignment horizontal="center" vertical="center"/>
    </xf>
    <xf numFmtId="0" fontId="28" fillId="0" borderId="0" xfId="0" applyFont="1" applyBorder="1" applyAlignment="1">
      <alignment horizontal="center"/>
    </xf>
    <xf numFmtId="0" fontId="34" fillId="17" borderId="7" xfId="0" applyFont="1" applyFill="1" applyBorder="1" applyAlignment="1">
      <alignment horizontal="center" vertical="center"/>
    </xf>
    <xf numFmtId="0" fontId="34" fillId="16" borderId="13" xfId="0" applyFont="1" applyFill="1" applyBorder="1" applyAlignment="1">
      <alignment horizontal="center" vertical="center"/>
    </xf>
    <xf numFmtId="0" fontId="34" fillId="16" borderId="0" xfId="0" applyFont="1" applyFill="1" applyBorder="1" applyAlignment="1">
      <alignment horizontal="center" vertical="center"/>
    </xf>
    <xf numFmtId="0" fontId="34" fillId="17" borderId="15" xfId="0" applyFont="1" applyFill="1" applyBorder="1" applyAlignment="1">
      <alignment horizontal="center" vertical="center"/>
    </xf>
    <xf numFmtId="168" fontId="28" fillId="0" borderId="0" xfId="0" applyNumberFormat="1" applyFont="1" applyBorder="1" applyAlignment="1">
      <alignment horizontal="center"/>
    </xf>
    <xf numFmtId="0" fontId="34" fillId="17" borderId="13" xfId="0" applyFont="1" applyFill="1" applyBorder="1" applyAlignment="1">
      <alignment horizontal="center" vertical="center"/>
    </xf>
    <xf numFmtId="0" fontId="34" fillId="17" borderId="14" xfId="0" applyFont="1" applyFill="1" applyBorder="1" applyAlignment="1">
      <alignment horizontal="center" vertical="center"/>
    </xf>
    <xf numFmtId="0" fontId="28" fillId="0" borderId="5" xfId="0" applyFont="1" applyBorder="1" applyAlignment="1">
      <alignment horizontal="center" vertical="center"/>
    </xf>
    <xf numFmtId="0" fontId="21" fillId="0" borderId="17" xfId="0" applyFont="1" applyBorder="1" applyAlignment="1">
      <alignment horizontal="center" vertical="center" wrapText="1"/>
    </xf>
    <xf numFmtId="0" fontId="28" fillId="16" borderId="3" xfId="0" applyFont="1" applyFill="1" applyBorder="1" applyAlignment="1">
      <alignment horizontal="center" vertical="center"/>
    </xf>
    <xf numFmtId="0" fontId="28" fillId="17" borderId="11" xfId="0" applyFont="1" applyFill="1" applyBorder="1" applyAlignment="1">
      <alignment horizontal="center" vertical="center"/>
    </xf>
    <xf numFmtId="0" fontId="33" fillId="0" borderId="4" xfId="0" applyFont="1" applyBorder="1" applyAlignment="1">
      <alignment horizontal="center" vertical="center"/>
    </xf>
    <xf numFmtId="0" fontId="25" fillId="0" borderId="15" xfId="0" applyFont="1" applyBorder="1" applyAlignment="1">
      <alignment horizontal="center" vertical="center"/>
    </xf>
    <xf numFmtId="0" fontId="28" fillId="0" borderId="17" xfId="0" applyFont="1" applyBorder="1" applyAlignment="1">
      <alignment horizontal="center" vertical="center" textRotation="90" wrapText="1"/>
    </xf>
    <xf numFmtId="1" fontId="2" fillId="0" borderId="42" xfId="0" applyNumberFormat="1" applyFont="1" applyBorder="1" applyAlignment="1">
      <alignment horizontal="center" vertical="center"/>
    </xf>
    <xf numFmtId="169" fontId="2" fillId="0" borderId="42" xfId="0" applyNumberFormat="1" applyFont="1" applyBorder="1" applyAlignment="1">
      <alignment horizontal="center" vertical="center"/>
    </xf>
    <xf numFmtId="0" fontId="28" fillId="0" borderId="17" xfId="0" applyFont="1" applyBorder="1" applyAlignment="1">
      <alignment horizontal="center" vertical="center"/>
    </xf>
    <xf numFmtId="0" fontId="34" fillId="16" borderId="9" xfId="0" applyFont="1" applyFill="1" applyBorder="1" applyAlignment="1">
      <alignment horizontal="center" vertical="center"/>
    </xf>
    <xf numFmtId="0" fontId="34" fillId="16" borderId="14" xfId="0" applyFont="1" applyFill="1" applyBorder="1" applyAlignment="1">
      <alignment horizontal="center" vertical="center"/>
    </xf>
    <xf numFmtId="0" fontId="28" fillId="0" borderId="11" xfId="0" applyFont="1" applyBorder="1" applyAlignment="1">
      <alignment horizontal="center" vertical="center" textRotation="90" wrapText="1"/>
    </xf>
    <xf numFmtId="0" fontId="28" fillId="0" borderId="0" xfId="0" applyFont="1" applyBorder="1" applyAlignment="1">
      <alignment horizontal="center" vertical="center" textRotation="90" wrapText="1"/>
    </xf>
    <xf numFmtId="0" fontId="2" fillId="0" borderId="42" xfId="0" applyFont="1" applyBorder="1" applyAlignment="1">
      <alignment horizontal="center" vertical="center"/>
    </xf>
    <xf numFmtId="169" fontId="2" fillId="0" borderId="56" xfId="0" applyNumberFormat="1" applyFont="1" applyBorder="1" applyAlignment="1">
      <alignment horizontal="center" vertical="center"/>
    </xf>
    <xf numFmtId="0" fontId="28" fillId="0" borderId="4" xfId="0" applyFont="1" applyBorder="1" applyAlignment="1">
      <alignment horizontal="center" vertical="center"/>
    </xf>
    <xf numFmtId="0" fontId="21" fillId="0" borderId="11" xfId="0" applyFont="1" applyBorder="1" applyAlignment="1">
      <alignment horizontal="center" vertical="center" wrapText="1"/>
    </xf>
    <xf numFmtId="0" fontId="34" fillId="0" borderId="0" xfId="0" applyFont="1" applyBorder="1" applyAlignment="1">
      <alignment horizontal="center" vertical="center"/>
    </xf>
    <xf numFmtId="0" fontId="28" fillId="0" borderId="0" xfId="0" applyFont="1" applyBorder="1" applyAlignment="1">
      <alignment horizontal="center" vertical="center" textRotation="180"/>
    </xf>
    <xf numFmtId="0" fontId="28" fillId="0" borderId="11" xfId="0" applyFont="1" applyBorder="1" applyAlignment="1">
      <alignment horizontal="center" vertical="center" textRotation="180"/>
    </xf>
    <xf numFmtId="0" fontId="21" fillId="0" borderId="0" xfId="0" applyFont="1" applyBorder="1" applyAlignment="1">
      <alignment horizontal="center" vertical="center" wrapText="1"/>
    </xf>
    <xf numFmtId="169" fontId="2" fillId="0" borderId="48" xfId="0" applyNumberFormat="1" applyFont="1" applyBorder="1" applyAlignment="1">
      <alignment horizontal="center" vertical="center"/>
    </xf>
    <xf numFmtId="0" fontId="28" fillId="17" borderId="3" xfId="0" applyFont="1" applyFill="1" applyBorder="1" applyAlignment="1">
      <alignment horizontal="center" vertical="center"/>
    </xf>
    <xf numFmtId="0" fontId="28" fillId="17" borderId="6" xfId="0" applyFont="1" applyFill="1" applyBorder="1" applyAlignment="1">
      <alignment horizontal="center" vertical="center"/>
    </xf>
    <xf numFmtId="0" fontId="34" fillId="16" borderId="3" xfId="0" applyFont="1" applyFill="1" applyBorder="1" applyAlignment="1">
      <alignment horizontal="center" vertical="center"/>
    </xf>
    <xf numFmtId="0" fontId="34" fillId="16" borderId="4" xfId="0" applyFont="1" applyFill="1" applyBorder="1" applyAlignment="1">
      <alignment horizontal="center" vertical="center"/>
    </xf>
    <xf numFmtId="0" fontId="34" fillId="16" borderId="6" xfId="0" applyFont="1" applyFill="1" applyBorder="1" applyAlignment="1">
      <alignment horizontal="center" vertical="center"/>
    </xf>
    <xf numFmtId="0" fontId="28" fillId="16" borderId="11" xfId="0" applyFont="1" applyFill="1" applyBorder="1" applyAlignment="1">
      <alignment horizontal="center" vertical="center"/>
    </xf>
    <xf numFmtId="0" fontId="21" fillId="0" borderId="5" xfId="0" applyFont="1" applyBorder="1" applyAlignment="1">
      <alignment horizontal="center" vertical="center" textRotation="90" wrapText="1"/>
    </xf>
    <xf numFmtId="0" fontId="22" fillId="20" borderId="3" xfId="0" applyFont="1" applyFill="1" applyBorder="1" applyAlignment="1">
      <alignment horizontal="center" vertical="center"/>
    </xf>
    <xf numFmtId="0" fontId="22" fillId="21" borderId="12" xfId="0" applyFont="1" applyFill="1" applyBorder="1" applyAlignment="1">
      <alignment horizontal="center"/>
    </xf>
    <xf numFmtId="0" fontId="22" fillId="21" borderId="5" xfId="0" applyFont="1" applyFill="1" applyBorder="1" applyAlignment="1">
      <alignment horizontal="center"/>
    </xf>
    <xf numFmtId="0" fontId="22" fillId="21" borderId="10" xfId="0" applyFont="1" applyFill="1" applyBorder="1" applyAlignment="1">
      <alignment horizontal="center"/>
    </xf>
    <xf numFmtId="0" fontId="37" fillId="0" borderId="0" xfId="27" applyFont="1" applyBorder="1" applyAlignment="1">
      <alignment horizontal="center" vertical="center" wrapText="1"/>
    </xf>
    <xf numFmtId="0" fontId="22" fillId="0" borderId="2" xfId="27" applyFont="1" applyBorder="1" applyAlignment="1">
      <alignment horizontal="center" vertical="center"/>
    </xf>
    <xf numFmtId="0" fontId="0" fillId="0" borderId="59" xfId="27" applyFont="1" applyBorder="1" applyAlignment="1">
      <alignment horizontal="center"/>
    </xf>
    <xf numFmtId="0" fontId="43" fillId="0" borderId="64" xfId="0" applyFont="1" applyBorder="1" applyAlignment="1">
      <alignment horizontal="center"/>
    </xf>
    <xf numFmtId="0" fontId="1" fillId="0" borderId="69" xfId="25" applyFont="1" applyBorder="1" applyAlignment="1">
      <alignment horizontal="left" vertical="top" wrapText="1"/>
    </xf>
    <xf numFmtId="0" fontId="0" fillId="0" borderId="2" xfId="0" applyFont="1" applyBorder="1" applyAlignment="1">
      <alignment horizontal="center" vertical="center" textRotation="90" wrapText="1"/>
    </xf>
    <xf numFmtId="0" fontId="0" fillId="26" borderId="2" xfId="0" applyFont="1" applyFill="1" applyBorder="1" applyAlignment="1">
      <alignment horizontal="center" vertical="center" textRotation="90" wrapText="1"/>
    </xf>
    <xf numFmtId="0" fontId="60" fillId="26" borderId="2" xfId="0" applyFont="1" applyFill="1" applyBorder="1" applyAlignment="1">
      <alignment horizontal="center" vertical="center" textRotation="90" wrapText="1"/>
    </xf>
    <xf numFmtId="0" fontId="60" fillId="0" borderId="2" xfId="0" applyFont="1" applyBorder="1" applyAlignment="1">
      <alignment horizontal="center" vertical="center" textRotation="90" wrapText="1"/>
    </xf>
    <xf numFmtId="0" fontId="1" fillId="0" borderId="69" xfId="25" applyBorder="1" applyAlignment="1">
      <alignment horizontal="left" vertical="top" wrapText="1" indent="1"/>
    </xf>
    <xf numFmtId="0" fontId="69" fillId="28" borderId="59" xfId="0" applyFont="1" applyFill="1" applyBorder="1" applyAlignment="1">
      <alignment horizontal="center" vertical="center"/>
    </xf>
    <xf numFmtId="0" fontId="72" fillId="28" borderId="59" xfId="0" applyFont="1" applyFill="1" applyBorder="1" applyAlignment="1" applyProtection="1">
      <alignment horizontal="center" vertical="center"/>
      <protection locked="0"/>
    </xf>
    <xf numFmtId="0" fontId="72" fillId="28" borderId="59" xfId="0" applyFont="1" applyFill="1" applyBorder="1" applyAlignment="1">
      <alignment horizontal="center" vertical="center"/>
    </xf>
    <xf numFmtId="0" fontId="22" fillId="28" borderId="19"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1" fillId="24" borderId="11" xfId="0" applyFont="1" applyFill="1" applyBorder="1" applyAlignment="1">
      <alignment horizontal="center"/>
    </xf>
    <xf numFmtId="0" fontId="80" fillId="0" borderId="0" xfId="0" applyFont="1" applyBorder="1" applyAlignment="1">
      <alignment horizontal="center" vertical="center"/>
    </xf>
    <xf numFmtId="0" fontId="87" fillId="0" borderId="18" xfId="0" applyFont="1" applyBorder="1" applyAlignment="1">
      <alignment horizontal="center"/>
    </xf>
    <xf numFmtId="0" fontId="87" fillId="0" borderId="0" xfId="0" applyFont="1" applyBorder="1" applyAlignment="1">
      <alignment horizontal="center"/>
    </xf>
    <xf numFmtId="0" fontId="88" fillId="0" borderId="108" xfId="0" applyFont="1" applyBorder="1" applyAlignment="1">
      <alignment horizontal="center" vertical="center"/>
    </xf>
    <xf numFmtId="0" fontId="88" fillId="0" borderId="109" xfId="0" applyFont="1" applyBorder="1" applyAlignment="1">
      <alignment horizontal="center" vertical="center"/>
    </xf>
    <xf numFmtId="0" fontId="83" fillId="28" borderId="88" xfId="7" applyFont="1" applyFill="1" applyBorder="1" applyAlignment="1">
      <alignment horizontal="center" vertical="center"/>
    </xf>
    <xf numFmtId="0" fontId="83" fillId="28" borderId="89" xfId="7" applyFont="1" applyFill="1" applyBorder="1" applyAlignment="1">
      <alignment horizontal="center" vertical="center"/>
    </xf>
  </cellXfs>
  <cellStyles count="39">
    <cellStyle name="Comma 2" xfId="2"/>
    <cellStyle name="Komma" xfId="1" builtinId="3"/>
    <cellStyle name="Normal 2" xfId="3"/>
    <cellStyle name="Normal 2 2" xfId="4"/>
    <cellStyle name="Normal 2 2 2" xfId="5"/>
    <cellStyle name="Normal 2 3" xfId="6"/>
    <cellStyle name="Normal 3" xfId="7"/>
    <cellStyle name="Normal 3 2" xfId="8"/>
    <cellStyle name="Normal 4" xfId="9"/>
    <cellStyle name="Normal 4 2" xfId="10"/>
    <cellStyle name="Normal 5" xfId="11"/>
    <cellStyle name="Normal 5 2" xfId="12"/>
    <cellStyle name="Normal 6" xfId="13"/>
    <cellStyle name="Normal 7" xfId="14"/>
    <cellStyle name="Normal 8" xfId="15"/>
    <cellStyle name="Normal 8 2" xfId="33"/>
    <cellStyle name="Normal 9" xfId="16"/>
    <cellStyle name="Normal 9 2" xfId="34"/>
    <cellStyle name="Percent 2" xfId="17"/>
    <cellStyle name="Percent 2 2" xfId="18"/>
    <cellStyle name="Percent 2 2 2" xfId="19"/>
    <cellStyle name="Percent 2 2 2 2" xfId="31"/>
    <cellStyle name="Percent 2 2 2 2 2" xfId="35"/>
    <cellStyle name="Percent 2 2 3" xfId="30"/>
    <cellStyle name="Percent 2 2 3 2" xfId="36"/>
    <cellStyle name="Percent 2 3" xfId="20"/>
    <cellStyle name="Percent 2 3 2" xfId="32"/>
    <cellStyle name="Percent 2 3 2 2" xfId="37"/>
    <cellStyle name="Percent 2 4" xfId="29"/>
    <cellStyle name="Percent 2 4 2" xfId="38"/>
    <cellStyle name="Standard" xfId="0" builtinId="0"/>
    <cellStyle name="Standard 2" xfId="21"/>
    <cellStyle name="Standard 2 2" xfId="22"/>
    <cellStyle name="Standard 2 2 2" xfId="23"/>
    <cellStyle name="Standard 2 3" xfId="24"/>
    <cellStyle name="Standard 3" xfId="25"/>
    <cellStyle name="Standard 3 2" xfId="26"/>
    <cellStyle name="Standard 4" xfId="27"/>
    <cellStyle name="Standard 4 2" xfId="28"/>
  </cellStyles>
  <dxfs count="127">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DDF2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DDF2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DDF2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s>
  <tableStyles count="0" defaultTableStyle="TableStyleMedium2" defaultPivotStyle="PivotStyleLight16"/>
  <colors>
    <indexedColors>
      <rgbColor rgb="FF000000"/>
      <rgbColor rgb="FFFFFFFF"/>
      <rgbColor rgb="FFFF0000"/>
      <rgbColor rgb="FF1FB714"/>
      <rgbColor rgb="FF0000FF"/>
      <rgbColor rgb="FFFFFF00"/>
      <rgbColor rgb="FFF20884"/>
      <rgbColor rgb="FF99FFCC"/>
      <rgbColor rgb="FFC00000"/>
      <rgbColor rgb="FF006411"/>
      <rgbColor rgb="FF000080"/>
      <rgbColor rgb="FF996633"/>
      <rgbColor rgb="FFFFCCFF"/>
      <rgbColor rgb="FF008080"/>
      <rgbColor rgb="FFC0C0C0"/>
      <rgbColor rgb="FF808080"/>
      <rgbColor rgb="FFA6A6A6"/>
      <rgbColor rgb="FFC0504D"/>
      <rgbColor rgb="FFFFFFCC"/>
      <rgbColor rgb="FFDDF2FF"/>
      <rgbColor rgb="FF660066"/>
      <rgbColor rgb="FFFF9966"/>
      <rgbColor rgb="FF0070C0"/>
      <rgbColor rgb="FFC6D9F1"/>
      <rgbColor rgb="FF000080"/>
      <rgbColor rgb="FFFF66FF"/>
      <rgbColor rgb="FFFCF305"/>
      <rgbColor rgb="FF92D050"/>
      <rgbColor rgb="FFF2F2F2"/>
      <rgbColor rgb="FFCC0000"/>
      <rgbColor rgb="FF00B0F0"/>
      <rgbColor rgb="FF0000FF"/>
      <rgbColor rgb="FF00CCFF"/>
      <rgbColor rgb="FFE5F5FF"/>
      <rgbColor rgb="FFCCFF99"/>
      <rgbColor rgb="FFFFFF99"/>
      <rgbColor rgb="FFB9DCFF"/>
      <rgbColor rgb="FFFF99CC"/>
      <rgbColor rgb="FFBFBFBF"/>
      <rgbColor rgb="FFE6B9B8"/>
      <rgbColor rgb="FF878787"/>
      <rgbColor rgb="FF33CCCC"/>
      <rgbColor rgb="FF99CC00"/>
      <rgbColor rgb="FFFFCC00"/>
      <rgbColor rgb="FFFFC000"/>
      <rgbColor rgb="FFCC6600"/>
      <rgbColor rgb="FF8064A2"/>
      <rgbColor rgb="FF969696"/>
      <rgbColor rgb="FFD7E4BD"/>
      <rgbColor rgb="FF00B050"/>
      <rgbColor rgb="FF003300"/>
      <rgbColor rgb="FF663300"/>
      <rgbColor rgb="FFDD0806"/>
      <rgbColor rgb="FFD3D353"/>
      <rgbColor rgb="FFC5E0B4"/>
      <rgbColor rgb="FFD9D9D9"/>
      <rgbColor rgb="00003366"/>
      <rgbColor rgb="00339966"/>
      <rgbColor rgb="00003300"/>
      <rgbColor rgb="00333300"/>
      <rgbColor rgb="00993300"/>
      <rgbColor rgb="00993366"/>
      <rgbColor rgb="00333399"/>
      <rgbColor rgb="00333333"/>
    </indexedColors>
    <mruColors>
      <color rgb="FFFFFF99"/>
      <color rgb="FFCC6600"/>
      <color rgb="FF99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autoTitleDeleted val="1"/>
    <c:plotArea>
      <c:layout/>
      <c:lineChart>
        <c:grouping val="standard"/>
        <c:varyColors val="0"/>
        <c:ser>
          <c:idx val="0"/>
          <c:order val="0"/>
          <c:tx>
            <c:strRef>
              <c:f>Graph!$C$4</c:f>
              <c:strCache>
                <c:ptCount val="1"/>
                <c:pt idx="0">
                  <c:v> 680 Freight </c:v>
                </c:pt>
              </c:strCache>
            </c:strRef>
          </c:tx>
          <c:spPr>
            <a:ln w="28440">
              <a:solidFill>
                <a:srgbClr val="6633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Graph!$D$4:$M$4</c:f>
              <c:numCache>
                <c:formatCode>h:mm;@</c:formatCode>
                <c:ptCount val="10"/>
                <c:pt idx="0">
                  <c:v>0.2946611111111111</c:v>
                </c:pt>
                <c:pt idx="1">
                  <c:v>0.29286111111111107</c:v>
                </c:pt>
                <c:pt idx="2">
                  <c:v>0.29106111111111105</c:v>
                </c:pt>
                <c:pt idx="3">
                  <c:v>0.28051666666666664</c:v>
                </c:pt>
                <c:pt idx="4">
                  <c:v>0.27781666666666666</c:v>
                </c:pt>
                <c:pt idx="5">
                  <c:v>0.27121666666666666</c:v>
                </c:pt>
                <c:pt idx="6">
                  <c:v>0.26761666666666667</c:v>
                </c:pt>
                <c:pt idx="7">
                  <c:v>0.25539999999999996</c:v>
                </c:pt>
                <c:pt idx="8">
                  <c:v>0.25269999999999998</c:v>
                </c:pt>
                <c:pt idx="9">
                  <c:v>0.25</c:v>
                </c:pt>
              </c:numCache>
            </c:numRef>
          </c:val>
          <c:smooth val="0"/>
        </c:ser>
        <c:ser>
          <c:idx val="1"/>
          <c:order val="1"/>
          <c:tx>
            <c:strRef>
              <c:f>Graph!$C$5</c:f>
              <c:strCache>
                <c:ptCount val="1"/>
                <c:pt idx="0">
                  <c:v> 1 Passenger </c:v>
                </c:pt>
              </c:strCache>
            </c:strRef>
          </c:tx>
          <c:spPr>
            <a:ln w="28440">
              <a:solidFill>
                <a:srgbClr val="FF00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Graph!$D$5:$M$5</c:f>
              <c:numCache>
                <c:formatCode>h:mm;@</c:formatCode>
                <c:ptCount val="10"/>
                <c:pt idx="0">
                  <c:v>0.25347222222222199</c:v>
                </c:pt>
                <c:pt idx="1">
                  <c:v>0.25598611111111086</c:v>
                </c:pt>
                <c:pt idx="2">
                  <c:v>0.25711111111111085</c:v>
                </c:pt>
                <c:pt idx="3">
                  <c:v>0.25936111111111082</c:v>
                </c:pt>
                <c:pt idx="4">
                  <c:v>0.26104861111111083</c:v>
                </c:pt>
                <c:pt idx="5">
                  <c:v>0.26517361111111082</c:v>
                </c:pt>
                <c:pt idx="6">
                  <c:v>0.26881249999999968</c:v>
                </c:pt>
                <c:pt idx="7">
                  <c:v>0.26993749999999966</c:v>
                </c:pt>
                <c:pt idx="8">
                  <c:v>0.27162499999999967</c:v>
                </c:pt>
                <c:pt idx="9">
                  <c:v>0.27331249999999968</c:v>
                </c:pt>
              </c:numCache>
            </c:numRef>
          </c:val>
          <c:smooth val="0"/>
        </c:ser>
        <c:ser>
          <c:idx val="2"/>
          <c:order val="2"/>
          <c:tx>
            <c:strRef>
              <c:f>Graph!$C$6</c:f>
              <c:strCache>
                <c:ptCount val="1"/>
                <c:pt idx="0">
                  <c:v> 2 Passenger </c:v>
                </c:pt>
              </c:strCache>
            </c:strRef>
          </c:tx>
          <c:spPr>
            <a:ln w="28440">
              <a:solidFill>
                <a:srgbClr val="FF00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Graph!$D$6:$M$6</c:f>
              <c:numCache>
                <c:formatCode>h:mm;@</c:formatCode>
                <c:ptCount val="10"/>
                <c:pt idx="0">
                  <c:v>0.30247916666666669</c:v>
                </c:pt>
                <c:pt idx="1">
                  <c:v>0.3013541666666667</c:v>
                </c:pt>
                <c:pt idx="2">
                  <c:v>0.29884027777777783</c:v>
                </c:pt>
                <c:pt idx="3">
                  <c:v>0.29659027777777786</c:v>
                </c:pt>
                <c:pt idx="4">
                  <c:v>0.29490277777777785</c:v>
                </c:pt>
                <c:pt idx="5">
                  <c:v>0.29077777777777786</c:v>
                </c:pt>
                <c:pt idx="6">
                  <c:v>0.28852777777777788</c:v>
                </c:pt>
                <c:pt idx="7">
                  <c:v>0.28601388888888901</c:v>
                </c:pt>
                <c:pt idx="8">
                  <c:v>0.284326388888889</c:v>
                </c:pt>
                <c:pt idx="9">
                  <c:v>0.28263888888888899</c:v>
                </c:pt>
              </c:numCache>
            </c:numRef>
          </c:val>
          <c:smooth val="0"/>
        </c:ser>
        <c:ser>
          <c:idx val="3"/>
          <c:order val="3"/>
          <c:tx>
            <c:strRef>
              <c:f>Graph!$C$7</c:f>
              <c:strCache>
                <c:ptCount val="1"/>
                <c:pt idx="0">
                  <c:v> 681 Freight </c:v>
                </c:pt>
              </c:strCache>
            </c:strRef>
          </c:tx>
          <c:spPr>
            <a:ln w="28440">
              <a:solidFill>
                <a:srgbClr val="6633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Graph!$D$7:$M$7</c:f>
              <c:numCache>
                <c:formatCode>h:mm;@</c:formatCode>
                <c:ptCount val="10"/>
                <c:pt idx="0">
                  <c:v>0.28819444444444398</c:v>
                </c:pt>
                <c:pt idx="1">
                  <c:v>0.29138333333333288</c:v>
                </c:pt>
                <c:pt idx="2">
                  <c:v>0.30359999999999959</c:v>
                </c:pt>
                <c:pt idx="3">
                  <c:v>0.30719999999999958</c:v>
                </c:pt>
                <c:pt idx="4">
                  <c:v>0.31198333333333289</c:v>
                </c:pt>
                <c:pt idx="5">
                  <c:v>0.31858333333333289</c:v>
                </c:pt>
                <c:pt idx="6">
                  <c:v>0.3291277777777773</c:v>
                </c:pt>
                <c:pt idx="7">
                  <c:v>0.33092777777777732</c:v>
                </c:pt>
                <c:pt idx="8">
                  <c:v>0.3336277777777773</c:v>
                </c:pt>
                <c:pt idx="9">
                  <c:v>0.33632777777777728</c:v>
                </c:pt>
              </c:numCache>
            </c:numRef>
          </c:val>
          <c:smooth val="0"/>
        </c:ser>
        <c:ser>
          <c:idx val="4"/>
          <c:order val="4"/>
          <c:tx>
            <c:strRef>
              <c:f>Graph!$C$8</c:f>
              <c:strCache>
                <c:ptCount val="1"/>
                <c:pt idx="0">
                  <c:v> 202 Mail </c:v>
                </c:pt>
              </c:strCache>
            </c:strRef>
          </c:tx>
          <c:spPr>
            <a:ln w="28440">
              <a:solidFill>
                <a:srgbClr val="FFFF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Graph!$D$8:$M$8</c:f>
              <c:numCache>
                <c:formatCode>h:mm;@</c:formatCode>
                <c:ptCount val="10"/>
                <c:pt idx="0">
                  <c:v>0.32261805555555556</c:v>
                </c:pt>
                <c:pt idx="1">
                  <c:v>0.32149305555555557</c:v>
                </c:pt>
                <c:pt idx="2">
                  <c:v>0.31689583333333338</c:v>
                </c:pt>
                <c:pt idx="3">
                  <c:v>0.3146458333333334</c:v>
                </c:pt>
                <c:pt idx="4">
                  <c:v>0.31295833333333339</c:v>
                </c:pt>
                <c:pt idx="5">
                  <c:v>0.3088333333333334</c:v>
                </c:pt>
                <c:pt idx="6">
                  <c:v>0.30311111111111122</c:v>
                </c:pt>
                <c:pt idx="7">
                  <c:v>0.29851388888888902</c:v>
                </c:pt>
                <c:pt idx="8">
                  <c:v>0.29682638888888901</c:v>
                </c:pt>
                <c:pt idx="9">
                  <c:v>0.29513888888888901</c:v>
                </c:pt>
              </c:numCache>
            </c:numRef>
          </c:val>
          <c:smooth val="0"/>
        </c:ser>
        <c:ser>
          <c:idx val="5"/>
          <c:order val="5"/>
          <c:tx>
            <c:strRef>
              <c:f>Graph!$C$9</c:f>
              <c:strCache>
                <c:ptCount val="1"/>
                <c:pt idx="0">
                  <c:v> 407 Passenger </c:v>
                </c:pt>
              </c:strCache>
            </c:strRef>
          </c:tx>
          <c:spPr>
            <a:ln w="28440">
              <a:solidFill>
                <a:srgbClr val="92D05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Graph!$D$9:$M$9</c:f>
              <c:numCache>
                <c:formatCode>h:mm;@</c:formatCode>
                <c:ptCount val="10"/>
                <c:pt idx="0">
                  <c:v>0.31666666666666698</c:v>
                </c:pt>
                <c:pt idx="1">
                  <c:v>0.31955555555555587</c:v>
                </c:pt>
                <c:pt idx="2">
                  <c:v>0.32105555555555587</c:v>
                </c:pt>
                <c:pt idx="3">
                  <c:v>0.32405555555555587</c:v>
                </c:pt>
                <c:pt idx="4">
                  <c:v>0.32769444444444473</c:v>
                </c:pt>
                <c:pt idx="5">
                  <c:v>0.33666666666666695</c:v>
                </c:pt>
                <c:pt idx="6">
                  <c:v>0.34105555555555583</c:v>
                </c:pt>
              </c:numCache>
            </c:numRef>
          </c:val>
          <c:smooth val="0"/>
        </c:ser>
        <c:ser>
          <c:idx val="6"/>
          <c:order val="6"/>
          <c:tx>
            <c:strRef>
              <c:f>Graph!$C$10</c:f>
              <c:strCache>
                <c:ptCount val="1"/>
                <c:pt idx="0">
                  <c:v> 691 Freight </c:v>
                </c:pt>
              </c:strCache>
            </c:strRef>
          </c:tx>
          <c:spPr>
            <a:ln w="28440">
              <a:solidFill>
                <a:srgbClr val="6633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Graph!$D$10:$M$10</c:f>
              <c:numCache>
                <c:formatCode>h:mm;@</c:formatCode>
                <c:ptCount val="10"/>
                <c:pt idx="0">
                  <c:v>0.34375</c:v>
                </c:pt>
                <c:pt idx="1">
                  <c:v>0.34902222222222223</c:v>
                </c:pt>
                <c:pt idx="2">
                  <c:v>0.36123888888888894</c:v>
                </c:pt>
                <c:pt idx="3">
                  <c:v>0.36483888888888893</c:v>
                </c:pt>
                <c:pt idx="4">
                  <c:v>0.37170555555555557</c:v>
                </c:pt>
                <c:pt idx="5">
                  <c:v>0.37830555555555556</c:v>
                </c:pt>
                <c:pt idx="6">
                  <c:v>0.38884999999999997</c:v>
                </c:pt>
                <c:pt idx="7">
                  <c:v>0.39065</c:v>
                </c:pt>
                <c:pt idx="8">
                  <c:v>0.39334999999999998</c:v>
                </c:pt>
                <c:pt idx="9">
                  <c:v>0.39604999999999996</c:v>
                </c:pt>
              </c:numCache>
            </c:numRef>
          </c:val>
          <c:smooth val="0"/>
        </c:ser>
        <c:ser>
          <c:idx val="7"/>
          <c:order val="7"/>
          <c:tx>
            <c:strRef>
              <c:f>Graph!$C$11</c:f>
              <c:strCache>
                <c:ptCount val="1"/>
                <c:pt idx="0">
                  <c:v> 408 Passenger </c:v>
                </c:pt>
              </c:strCache>
            </c:strRef>
          </c:tx>
          <c:spPr>
            <a:ln w="28440">
              <a:solidFill>
                <a:srgbClr val="92D05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Graph!$D$11:$M$11</c:f>
              <c:numCache>
                <c:formatCode>h:mm;@</c:formatCode>
                <c:ptCount val="10"/>
                <c:pt idx="0">
                  <c:v>0.37022222222222195</c:v>
                </c:pt>
                <c:pt idx="1">
                  <c:v>0.36872222222222195</c:v>
                </c:pt>
                <c:pt idx="2">
                  <c:v>0.36583333333333307</c:v>
                </c:pt>
                <c:pt idx="3">
                  <c:v>0.36283333333333306</c:v>
                </c:pt>
                <c:pt idx="4">
                  <c:v>0.36058333333333309</c:v>
                </c:pt>
                <c:pt idx="5">
                  <c:v>0.3536944444444442</c:v>
                </c:pt>
                <c:pt idx="6">
                  <c:v>0.34722222222222199</c:v>
                </c:pt>
              </c:numCache>
            </c:numRef>
          </c:val>
          <c:smooth val="0"/>
        </c:ser>
        <c:ser>
          <c:idx val="8"/>
          <c:order val="8"/>
          <c:tx>
            <c:strRef>
              <c:f>Graph!$C$12</c:f>
              <c:strCache>
                <c:ptCount val="1"/>
                <c:pt idx="0">
                  <c:v> 456 Passenger </c:v>
                </c:pt>
              </c:strCache>
            </c:strRef>
          </c:tx>
          <c:spPr>
            <a:ln w="28440">
              <a:solidFill>
                <a:srgbClr val="99CC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Graph!$D$12:$M$12</c:f>
              <c:numCache>
                <c:formatCode>h:mm;@</c:formatCode>
                <c:ptCount val="10"/>
                <c:pt idx="1">
                  <c:v>0.38097222222222166</c:v>
                </c:pt>
                <c:pt idx="2">
                  <c:v>0.37808333333333277</c:v>
                </c:pt>
                <c:pt idx="3">
                  <c:v>0.37508333333333277</c:v>
                </c:pt>
                <c:pt idx="4">
                  <c:v>0.37283333333333279</c:v>
                </c:pt>
                <c:pt idx="5">
                  <c:v>0.36594444444444391</c:v>
                </c:pt>
                <c:pt idx="6">
                  <c:v>0.36155555555555502</c:v>
                </c:pt>
                <c:pt idx="7">
                  <c:v>0.35658333333333281</c:v>
                </c:pt>
                <c:pt idx="8">
                  <c:v>0.35433333333333283</c:v>
                </c:pt>
                <c:pt idx="9">
                  <c:v>0.35069444444444398</c:v>
                </c:pt>
              </c:numCache>
            </c:numRef>
          </c:val>
          <c:smooth val="0"/>
        </c:ser>
        <c:ser>
          <c:idx val="9"/>
          <c:order val="9"/>
          <c:tx>
            <c:strRef>
              <c:f>Graph!$C$13</c:f>
              <c:strCache>
                <c:ptCount val="1"/>
                <c:pt idx="0">
                  <c:v> 692 Freight </c:v>
                </c:pt>
              </c:strCache>
            </c:strRef>
          </c:tx>
          <c:spPr>
            <a:ln w="28440">
              <a:solidFill>
                <a:srgbClr val="6633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Graph!$D$13:$M$13</c:f>
              <c:numCache>
                <c:formatCode>h:mm;@</c:formatCode>
                <c:ptCount val="10"/>
                <c:pt idx="0">
                  <c:v>0.41618888888888939</c:v>
                </c:pt>
                <c:pt idx="1">
                  <c:v>0.41438888888888936</c:v>
                </c:pt>
                <c:pt idx="2">
                  <c:v>0.41258888888888934</c:v>
                </c:pt>
                <c:pt idx="3">
                  <c:v>0.39857222222222266</c:v>
                </c:pt>
                <c:pt idx="4">
                  <c:v>0.39587222222222268</c:v>
                </c:pt>
                <c:pt idx="5">
                  <c:v>0.38927222222222269</c:v>
                </c:pt>
                <c:pt idx="6">
                  <c:v>0.38567222222222269</c:v>
                </c:pt>
                <c:pt idx="7">
                  <c:v>0.37345555555555598</c:v>
                </c:pt>
                <c:pt idx="8">
                  <c:v>0.370755555555556</c:v>
                </c:pt>
                <c:pt idx="9">
                  <c:v>0.36805555555555602</c:v>
                </c:pt>
              </c:numCache>
            </c:numRef>
          </c:val>
          <c:smooth val="0"/>
        </c:ser>
        <c:ser>
          <c:idx val="10"/>
          <c:order val="10"/>
          <c:tx>
            <c:strRef>
              <c:f>Graph!$C$14</c:f>
              <c:strCache>
                <c:ptCount val="1"/>
                <c:pt idx="0">
                  <c:v> 203 Mail </c:v>
                </c:pt>
              </c:strCache>
            </c:strRef>
          </c:tx>
          <c:spPr>
            <a:ln w="28440">
              <a:solidFill>
                <a:srgbClr val="FFFF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Graph!$D$14:$M$14</c:f>
              <c:numCache>
                <c:formatCode>h:mm;@</c:formatCode>
                <c:ptCount val="10"/>
                <c:pt idx="0">
                  <c:v>0.40277777777777801</c:v>
                </c:pt>
                <c:pt idx="1">
                  <c:v>0.40737500000000021</c:v>
                </c:pt>
                <c:pt idx="2">
                  <c:v>0.41058333333333352</c:v>
                </c:pt>
                <c:pt idx="3">
                  <c:v>0.4128333333333335</c:v>
                </c:pt>
                <c:pt idx="4">
                  <c:v>0.4145208333333335</c:v>
                </c:pt>
                <c:pt idx="5">
                  <c:v>0.4221180555555557</c:v>
                </c:pt>
                <c:pt idx="6">
                  <c:v>0.42784027777777789</c:v>
                </c:pt>
                <c:pt idx="7">
                  <c:v>0.42896527777777788</c:v>
                </c:pt>
                <c:pt idx="8">
                  <c:v>0.43065277777777788</c:v>
                </c:pt>
                <c:pt idx="9">
                  <c:v>0.43234027777777789</c:v>
                </c:pt>
              </c:numCache>
            </c:numRef>
          </c:val>
          <c:smooth val="0"/>
        </c:ser>
        <c:ser>
          <c:idx val="11"/>
          <c:order val="11"/>
          <c:tx>
            <c:strRef>
              <c:f>Graph!$C$15</c:f>
              <c:strCache>
                <c:ptCount val="1"/>
                <c:pt idx="0">
                  <c:v> 26 Passenger </c:v>
                </c:pt>
              </c:strCache>
            </c:strRef>
          </c:tx>
          <c:spPr>
            <a:ln w="28440">
              <a:solidFill>
                <a:srgbClr val="FF00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Graph!$D$15:$M$15</c:f>
              <c:numCache>
                <c:formatCode>h:mm;@</c:formatCode>
                <c:ptCount val="10"/>
                <c:pt idx="0">
                  <c:v>0.42470138888888881</c:v>
                </c:pt>
                <c:pt idx="1">
                  <c:v>0.42357638888888882</c:v>
                </c:pt>
                <c:pt idx="2">
                  <c:v>0.42106249999999995</c:v>
                </c:pt>
                <c:pt idx="3">
                  <c:v>0.41881249999999998</c:v>
                </c:pt>
                <c:pt idx="4">
                  <c:v>0.41712499999999997</c:v>
                </c:pt>
                <c:pt idx="5">
                  <c:v>0.41299999999999998</c:v>
                </c:pt>
                <c:pt idx="6">
                  <c:v>0.41075</c:v>
                </c:pt>
                <c:pt idx="7">
                  <c:v>0.40962500000000002</c:v>
                </c:pt>
                <c:pt idx="8">
                  <c:v>0.40793750000000001</c:v>
                </c:pt>
                <c:pt idx="9">
                  <c:v>0.40625</c:v>
                </c:pt>
              </c:numCache>
            </c:numRef>
          </c:val>
          <c:smooth val="0"/>
        </c:ser>
        <c:ser>
          <c:idx val="12"/>
          <c:order val="12"/>
          <c:tx>
            <c:strRef>
              <c:f>Graph!$C$16</c:f>
              <c:strCache>
                <c:ptCount val="1"/>
                <c:pt idx="0">
                  <c:v> 457 Passenger </c:v>
                </c:pt>
              </c:strCache>
            </c:strRef>
          </c:tx>
          <c:spPr>
            <a:ln w="28440">
              <a:solidFill>
                <a:srgbClr val="99CC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Graph!$D$16:$M$16</c:f>
              <c:numCache>
                <c:formatCode>h:mm;@</c:formatCode>
                <c:ptCount val="10"/>
                <c:pt idx="1">
                  <c:v>0.43055555555555602</c:v>
                </c:pt>
                <c:pt idx="2">
                  <c:v>0.43205555555555603</c:v>
                </c:pt>
                <c:pt idx="3">
                  <c:v>0.43505555555555603</c:v>
                </c:pt>
                <c:pt idx="4">
                  <c:v>0.43869444444444489</c:v>
                </c:pt>
                <c:pt idx="5">
                  <c:v>0.44558333333333378</c:v>
                </c:pt>
                <c:pt idx="6">
                  <c:v>0.45205555555555599</c:v>
                </c:pt>
                <c:pt idx="7">
                  <c:v>0.45355555555555599</c:v>
                </c:pt>
                <c:pt idx="8">
                  <c:v>0.45719444444444485</c:v>
                </c:pt>
                <c:pt idx="9">
                  <c:v>0.45944444444444482</c:v>
                </c:pt>
              </c:numCache>
            </c:numRef>
          </c:val>
          <c:smooth val="0"/>
        </c:ser>
        <c:ser>
          <c:idx val="13"/>
          <c:order val="13"/>
          <c:tx>
            <c:strRef>
              <c:f>Graph!$C$17</c:f>
              <c:strCache>
                <c:ptCount val="1"/>
                <c:pt idx="0">
                  <c:v> 27 Passenger </c:v>
                </c:pt>
              </c:strCache>
            </c:strRef>
          </c:tx>
          <c:spPr>
            <a:ln w="28440">
              <a:solidFill>
                <a:srgbClr val="FF00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Graph!$D$17:$M$17</c:f>
              <c:numCache>
                <c:formatCode>h:mm;@</c:formatCode>
                <c:ptCount val="10"/>
                <c:pt idx="0">
                  <c:v>0.44097222222222199</c:v>
                </c:pt>
                <c:pt idx="1">
                  <c:v>0.44348611111111086</c:v>
                </c:pt>
                <c:pt idx="2">
                  <c:v>0.44461111111111085</c:v>
                </c:pt>
                <c:pt idx="3">
                  <c:v>0.44686111111111082</c:v>
                </c:pt>
                <c:pt idx="4">
                  <c:v>0.44854861111111083</c:v>
                </c:pt>
                <c:pt idx="5">
                  <c:v>0.45267361111111082</c:v>
                </c:pt>
                <c:pt idx="6">
                  <c:v>0.45631249999999968</c:v>
                </c:pt>
                <c:pt idx="7">
                  <c:v>0.45743749999999966</c:v>
                </c:pt>
                <c:pt idx="8">
                  <c:v>0.45912499999999967</c:v>
                </c:pt>
                <c:pt idx="9">
                  <c:v>0.46081249999999968</c:v>
                </c:pt>
              </c:numCache>
            </c:numRef>
          </c:val>
          <c:smooth val="0"/>
        </c:ser>
        <c:dLbls>
          <c:showLegendKey val="0"/>
          <c:showVal val="0"/>
          <c:showCatName val="0"/>
          <c:showSerName val="0"/>
          <c:showPercent val="0"/>
          <c:showBubbleSize val="0"/>
        </c:dLbls>
        <c:hiLowLines>
          <c:spPr>
            <a:ln>
              <a:noFill/>
            </a:ln>
          </c:spPr>
        </c:hiLowLines>
        <c:marker val="1"/>
        <c:smooth val="0"/>
        <c:axId val="208066048"/>
        <c:axId val="208067584"/>
      </c:lineChart>
      <c:catAx>
        <c:axId val="208066048"/>
        <c:scaling>
          <c:orientation val="minMax"/>
        </c:scaling>
        <c:delete val="0"/>
        <c:axPos val="t"/>
        <c:numFmt formatCode="General" sourceLinked="1"/>
        <c:majorTickMark val="out"/>
        <c:minorTickMark val="none"/>
        <c:tickLblPos val="nextTo"/>
        <c:spPr>
          <a:ln w="9360">
            <a:solidFill>
              <a:srgbClr val="878787"/>
            </a:solidFill>
            <a:round/>
          </a:ln>
        </c:spPr>
        <c:txPr>
          <a:bodyPr rot="-5400000"/>
          <a:lstStyle/>
          <a:p>
            <a:pPr>
              <a:defRPr sz="1050" b="1" strike="noStrike" spc="-1">
                <a:solidFill>
                  <a:srgbClr val="000000"/>
                </a:solidFill>
                <a:latin typeface="Calibri"/>
              </a:defRPr>
            </a:pPr>
            <a:endParaRPr lang="de-DE"/>
          </a:p>
        </c:txPr>
        <c:crossAx val="208067584"/>
        <c:crosses val="autoZero"/>
        <c:auto val="1"/>
        <c:lblAlgn val="ctr"/>
        <c:lblOffset val="100"/>
        <c:noMultiLvlLbl val="1"/>
      </c:catAx>
      <c:valAx>
        <c:axId val="208067584"/>
        <c:scaling>
          <c:orientation val="maxMin"/>
          <c:max val="0.47"/>
          <c:min val="0.25"/>
        </c:scaling>
        <c:delete val="0"/>
        <c:axPos val="l"/>
        <c:majorGridlines>
          <c:spPr>
            <a:ln w="9360">
              <a:solidFill>
                <a:srgbClr val="878787"/>
              </a:solidFill>
              <a:round/>
            </a:ln>
          </c:spPr>
        </c:majorGridlines>
        <c:numFmt formatCode="[$-409]h:mm\ AM/PM;@" sourceLinked="0"/>
        <c:majorTickMark val="out"/>
        <c:minorTickMark val="none"/>
        <c:tickLblPos val="nextTo"/>
        <c:spPr>
          <a:ln w="9360">
            <a:solidFill>
              <a:srgbClr val="878787"/>
            </a:solidFill>
            <a:round/>
          </a:ln>
        </c:spPr>
        <c:txPr>
          <a:bodyPr/>
          <a:lstStyle/>
          <a:p>
            <a:pPr>
              <a:defRPr sz="1000" b="0" strike="noStrike" spc="-1">
                <a:solidFill>
                  <a:srgbClr val="000000"/>
                </a:solidFill>
                <a:latin typeface="Calibri"/>
              </a:defRPr>
            </a:pPr>
            <a:endParaRPr lang="de-DE"/>
          </a:p>
        </c:txPr>
        <c:crossAx val="208066048"/>
        <c:crosses val="autoZero"/>
        <c:crossBetween val="midCat"/>
      </c:valAx>
      <c:spPr>
        <a:solidFill>
          <a:srgbClr val="FFFFFF"/>
        </a:solidFill>
        <a:ln>
          <a:noFill/>
        </a:ln>
      </c:spPr>
    </c:plotArea>
    <c:legend>
      <c:legendPos val="r"/>
      <c:overlay val="0"/>
      <c:spPr>
        <a:noFill/>
        <a:ln>
          <a:noFill/>
        </a:ln>
      </c:spPr>
      <c:txPr>
        <a:bodyPr/>
        <a:lstStyle/>
        <a:p>
          <a:pPr>
            <a:defRPr sz="1000" b="0" strike="noStrike" spc="-1">
              <a:solidFill>
                <a:srgbClr val="000000"/>
              </a:solidFill>
              <a:latin typeface="Calibri"/>
            </a:defRPr>
          </a:pPr>
          <a:endParaRPr lang="de-DE"/>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autoTitleDeleted val="1"/>
    <c:plotArea>
      <c:layout/>
      <c:lineChart>
        <c:grouping val="standard"/>
        <c:varyColors val="0"/>
        <c:ser>
          <c:idx val="0"/>
          <c:order val="0"/>
          <c:tx>
            <c:strRef>
              <c:f>Graph5!$C$4</c:f>
              <c:strCache>
                <c:ptCount val="1"/>
                <c:pt idx="0">
                  <c:v> 624 Freight </c:v>
                </c:pt>
              </c:strCache>
            </c:strRef>
          </c:tx>
          <c:spPr>
            <a:ln w="28440">
              <a:solidFill>
                <a:srgbClr val="996633"/>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Graph5!$D$3:$K$3</c:f>
              <c:strCache>
                <c:ptCount val="8"/>
                <c:pt idx="0">
                  <c:v>Northtown</c:v>
                </c:pt>
                <c:pt idx="1">
                  <c:v>Pinehill</c:v>
                </c:pt>
                <c:pt idx="2">
                  <c:v>Mesa</c:v>
                </c:pt>
                <c:pt idx="3">
                  <c:v>Hoquiam</c:v>
                </c:pt>
                <c:pt idx="4">
                  <c:v>Yakima</c:v>
                </c:pt>
                <c:pt idx="5">
                  <c:v>Whitehall</c:v>
                </c:pt>
                <c:pt idx="6">
                  <c:v>Cascade</c:v>
                </c:pt>
                <c:pt idx="7">
                  <c:v>Parkwater</c:v>
                </c:pt>
              </c:strCache>
            </c:strRef>
          </c:cat>
          <c:val>
            <c:numRef>
              <c:f>Graph5!$D$4:$K$4</c:f>
              <c:numCache>
                <c:formatCode>h:mm;@</c:formatCode>
                <c:ptCount val="8"/>
                <c:pt idx="0">
                  <c:v>0.304594444444444</c:v>
                </c:pt>
                <c:pt idx="1">
                  <c:v>0.302594444444444</c:v>
                </c:pt>
                <c:pt idx="2">
                  <c:v>0.29007777777777732</c:v>
                </c:pt>
                <c:pt idx="3">
                  <c:v>0.2852777777777773</c:v>
                </c:pt>
                <c:pt idx="4">
                  <c:v>0.28128888888888842</c:v>
                </c:pt>
                <c:pt idx="5">
                  <c:v>0.2794888888888884</c:v>
                </c:pt>
                <c:pt idx="6">
                  <c:v>0.26234444444444399</c:v>
                </c:pt>
                <c:pt idx="7">
                  <c:v>0.25694444444444398</c:v>
                </c:pt>
              </c:numCache>
            </c:numRef>
          </c:val>
          <c:smooth val="0"/>
        </c:ser>
        <c:ser>
          <c:idx val="1"/>
          <c:order val="1"/>
          <c:tx>
            <c:strRef>
              <c:f>Graph5!$C$5</c:f>
              <c:strCache>
                <c:ptCount val="1"/>
                <c:pt idx="0">
                  <c:v> 2 Passenger </c:v>
                </c:pt>
              </c:strCache>
            </c:strRef>
          </c:tx>
          <c:spPr>
            <a:ln w="28440">
              <a:solidFill>
                <a:srgbClr val="FF00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Graph5!$D$3:$K$3</c:f>
              <c:strCache>
                <c:ptCount val="8"/>
                <c:pt idx="0">
                  <c:v>Northtown</c:v>
                </c:pt>
                <c:pt idx="1">
                  <c:v>Pinehill</c:v>
                </c:pt>
                <c:pt idx="2">
                  <c:v>Mesa</c:v>
                </c:pt>
                <c:pt idx="3">
                  <c:v>Hoquiam</c:v>
                </c:pt>
                <c:pt idx="4">
                  <c:v>Yakima</c:v>
                </c:pt>
                <c:pt idx="5">
                  <c:v>Whitehall</c:v>
                </c:pt>
                <c:pt idx="6">
                  <c:v>Cascade</c:v>
                </c:pt>
                <c:pt idx="7">
                  <c:v>Parkwater</c:v>
                </c:pt>
              </c:strCache>
            </c:strRef>
          </c:cat>
          <c:val>
            <c:numRef>
              <c:f>Graph5!$D$5:$K$5</c:f>
              <c:numCache>
                <c:formatCode>h:mm;@</c:formatCode>
                <c:ptCount val="8"/>
                <c:pt idx="0">
                  <c:v>0.28667222222222233</c:v>
                </c:pt>
                <c:pt idx="1">
                  <c:v>0.28567222222222233</c:v>
                </c:pt>
                <c:pt idx="2">
                  <c:v>0.28462222222222233</c:v>
                </c:pt>
                <c:pt idx="3">
                  <c:v>0.28222222222222232</c:v>
                </c:pt>
                <c:pt idx="4">
                  <c:v>0.27953333333333341</c:v>
                </c:pt>
                <c:pt idx="5">
                  <c:v>0.2786333333333334</c:v>
                </c:pt>
                <c:pt idx="6">
                  <c:v>0.26658888888888899</c:v>
                </c:pt>
                <c:pt idx="7">
                  <c:v>0.26388888888888901</c:v>
                </c:pt>
              </c:numCache>
            </c:numRef>
          </c:val>
          <c:smooth val="0"/>
        </c:ser>
        <c:ser>
          <c:idx val="2"/>
          <c:order val="2"/>
          <c:tx>
            <c:strRef>
              <c:f>Graph5!$C$6</c:f>
              <c:strCache>
                <c:ptCount val="1"/>
                <c:pt idx="0">
                  <c:v> 627 Freight </c:v>
                </c:pt>
              </c:strCache>
            </c:strRef>
          </c:tx>
          <c:spPr>
            <a:ln w="28440">
              <a:solidFill>
                <a:srgbClr val="996633"/>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Graph5!$D$3:$K$3</c:f>
              <c:strCache>
                <c:ptCount val="8"/>
                <c:pt idx="0">
                  <c:v>Northtown</c:v>
                </c:pt>
                <c:pt idx="1">
                  <c:v>Pinehill</c:v>
                </c:pt>
                <c:pt idx="2">
                  <c:v>Mesa</c:v>
                </c:pt>
                <c:pt idx="3">
                  <c:v>Hoquiam</c:v>
                </c:pt>
                <c:pt idx="4">
                  <c:v>Yakima</c:v>
                </c:pt>
                <c:pt idx="5">
                  <c:v>Whitehall</c:v>
                </c:pt>
                <c:pt idx="6">
                  <c:v>Cascade</c:v>
                </c:pt>
                <c:pt idx="7">
                  <c:v>Parkwater</c:v>
                </c:pt>
              </c:strCache>
            </c:strRef>
          </c:cat>
          <c:val>
            <c:numRef>
              <c:f>Graph5!$D$6:$K$6</c:f>
              <c:numCache>
                <c:formatCode>h:mm;@</c:formatCode>
                <c:ptCount val="8"/>
                <c:pt idx="0">
                  <c:v>0.26736111111111099</c:v>
                </c:pt>
                <c:pt idx="1">
                  <c:v>0.27977777777777768</c:v>
                </c:pt>
                <c:pt idx="2">
                  <c:v>0.28465555555555544</c:v>
                </c:pt>
                <c:pt idx="3">
                  <c:v>0.28945555555555547</c:v>
                </c:pt>
                <c:pt idx="4">
                  <c:v>0.29205555555555546</c:v>
                </c:pt>
                <c:pt idx="5">
                  <c:v>0.3007999999999999</c:v>
                </c:pt>
                <c:pt idx="6">
                  <c:v>0.31099999999999989</c:v>
                </c:pt>
                <c:pt idx="7">
                  <c:v>0.3163999999999999</c:v>
                </c:pt>
              </c:numCache>
            </c:numRef>
          </c:val>
          <c:smooth val="0"/>
        </c:ser>
        <c:ser>
          <c:idx val="3"/>
          <c:order val="3"/>
          <c:tx>
            <c:strRef>
              <c:f>Graph5!$C$7</c:f>
              <c:strCache>
                <c:ptCount val="1"/>
                <c:pt idx="0">
                  <c:v> 155 Passenger </c:v>
                </c:pt>
              </c:strCache>
            </c:strRef>
          </c:tx>
          <c:spPr>
            <a:ln w="28440">
              <a:solidFill>
                <a:srgbClr val="92D05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Graph5!$D$3:$K$3</c:f>
              <c:strCache>
                <c:ptCount val="8"/>
                <c:pt idx="0">
                  <c:v>Northtown</c:v>
                </c:pt>
                <c:pt idx="1">
                  <c:v>Pinehill</c:v>
                </c:pt>
                <c:pt idx="2">
                  <c:v>Mesa</c:v>
                </c:pt>
                <c:pt idx="3">
                  <c:v>Hoquiam</c:v>
                </c:pt>
                <c:pt idx="4">
                  <c:v>Yakima</c:v>
                </c:pt>
                <c:pt idx="5">
                  <c:v>Whitehall</c:v>
                </c:pt>
                <c:pt idx="6">
                  <c:v>Cascade</c:v>
                </c:pt>
                <c:pt idx="7">
                  <c:v>Parkwater</c:v>
                </c:pt>
              </c:strCache>
            </c:strRef>
          </c:cat>
          <c:val>
            <c:numRef>
              <c:f>Graph5!$D$7:$K$7</c:f>
              <c:numCache>
                <c:formatCode>h:mm;@</c:formatCode>
                <c:ptCount val="8"/>
                <c:pt idx="0">
                  <c:v>0.31597222222222199</c:v>
                </c:pt>
                <c:pt idx="1">
                  <c:v>0.31722222222222196</c:v>
                </c:pt>
                <c:pt idx="2">
                  <c:v>0.31853472222222196</c:v>
                </c:pt>
                <c:pt idx="3">
                  <c:v>0.32292361111111084</c:v>
                </c:pt>
                <c:pt idx="4">
                  <c:v>0.32454861111111083</c:v>
                </c:pt>
                <c:pt idx="5">
                  <c:v>0.32567361111111082</c:v>
                </c:pt>
              </c:numCache>
            </c:numRef>
          </c:val>
          <c:smooth val="0"/>
        </c:ser>
        <c:ser>
          <c:idx val="4"/>
          <c:order val="4"/>
          <c:tx>
            <c:strRef>
              <c:f>Graph5!$C$8</c:f>
              <c:strCache>
                <c:ptCount val="1"/>
                <c:pt idx="0">
                  <c:v> 108 Passenger </c:v>
                </c:pt>
              </c:strCache>
            </c:strRef>
          </c:tx>
          <c:spPr>
            <a:ln w="28440">
              <a:solidFill>
                <a:srgbClr val="92D05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Graph5!$D$3:$K$3</c:f>
              <c:strCache>
                <c:ptCount val="8"/>
                <c:pt idx="0">
                  <c:v>Northtown</c:v>
                </c:pt>
                <c:pt idx="1">
                  <c:v>Pinehill</c:v>
                </c:pt>
                <c:pt idx="2">
                  <c:v>Mesa</c:v>
                </c:pt>
                <c:pt idx="3">
                  <c:v>Hoquiam</c:v>
                </c:pt>
                <c:pt idx="4">
                  <c:v>Yakima</c:v>
                </c:pt>
                <c:pt idx="5">
                  <c:v>Whitehall</c:v>
                </c:pt>
                <c:pt idx="6">
                  <c:v>Cascade</c:v>
                </c:pt>
                <c:pt idx="7">
                  <c:v>Parkwater</c:v>
                </c:pt>
              </c:strCache>
            </c:strRef>
          </c:cat>
          <c:val>
            <c:numRef>
              <c:f>Graph5!$D$8:$K$8</c:f>
              <c:numCache>
                <c:formatCode>h:mm;@</c:formatCode>
                <c:ptCount val="8"/>
                <c:pt idx="5">
                  <c:v>0.3305833333333329</c:v>
                </c:pt>
                <c:pt idx="6">
                  <c:v>0.32420833333333288</c:v>
                </c:pt>
                <c:pt idx="7">
                  <c:v>0.31944444444444398</c:v>
                </c:pt>
              </c:numCache>
            </c:numRef>
          </c:val>
          <c:smooth val="0"/>
        </c:ser>
        <c:ser>
          <c:idx val="5"/>
          <c:order val="5"/>
          <c:tx>
            <c:strRef>
              <c:f>Graph5!$C$9</c:f>
              <c:strCache>
                <c:ptCount val="1"/>
                <c:pt idx="0">
                  <c:v> 109 Passenger </c:v>
                </c:pt>
              </c:strCache>
            </c:strRef>
          </c:tx>
          <c:spPr>
            <a:ln w="28440">
              <a:solidFill>
                <a:srgbClr val="92D05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Graph5!$D$3:$K$3</c:f>
              <c:strCache>
                <c:ptCount val="8"/>
                <c:pt idx="0">
                  <c:v>Northtown</c:v>
                </c:pt>
                <c:pt idx="1">
                  <c:v>Pinehill</c:v>
                </c:pt>
                <c:pt idx="2">
                  <c:v>Mesa</c:v>
                </c:pt>
                <c:pt idx="3">
                  <c:v>Hoquiam</c:v>
                </c:pt>
                <c:pt idx="4">
                  <c:v>Yakima</c:v>
                </c:pt>
                <c:pt idx="5">
                  <c:v>Whitehall</c:v>
                </c:pt>
                <c:pt idx="6">
                  <c:v>Cascade</c:v>
                </c:pt>
                <c:pt idx="7">
                  <c:v>Parkwater</c:v>
                </c:pt>
              </c:strCache>
            </c:strRef>
          </c:cat>
          <c:val>
            <c:numRef>
              <c:f>Graph5!$D$9:$K$9</c:f>
              <c:numCache>
                <c:formatCode>h:mm;@</c:formatCode>
                <c:ptCount val="8"/>
                <c:pt idx="5">
                  <c:v>0.33333333333333298</c:v>
                </c:pt>
                <c:pt idx="6">
                  <c:v>0.34318055555555521</c:v>
                </c:pt>
                <c:pt idx="7">
                  <c:v>0.34655555555555523</c:v>
                </c:pt>
              </c:numCache>
            </c:numRef>
          </c:val>
          <c:smooth val="0"/>
        </c:ser>
        <c:ser>
          <c:idx val="6"/>
          <c:order val="6"/>
          <c:tx>
            <c:strRef>
              <c:f>Graph5!$C$10</c:f>
              <c:strCache>
                <c:ptCount val="1"/>
                <c:pt idx="0">
                  <c:v> 156 Passenger </c:v>
                </c:pt>
              </c:strCache>
            </c:strRef>
          </c:tx>
          <c:spPr>
            <a:ln w="28440">
              <a:solidFill>
                <a:srgbClr val="92D05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Graph5!$D$3:$K$3</c:f>
              <c:strCache>
                <c:ptCount val="8"/>
                <c:pt idx="0">
                  <c:v>Northtown</c:v>
                </c:pt>
                <c:pt idx="1">
                  <c:v>Pinehill</c:v>
                </c:pt>
                <c:pt idx="2">
                  <c:v>Mesa</c:v>
                </c:pt>
                <c:pt idx="3">
                  <c:v>Hoquiam</c:v>
                </c:pt>
                <c:pt idx="4">
                  <c:v>Yakima</c:v>
                </c:pt>
                <c:pt idx="5">
                  <c:v>Whitehall</c:v>
                </c:pt>
                <c:pt idx="6">
                  <c:v>Cascade</c:v>
                </c:pt>
                <c:pt idx="7">
                  <c:v>Parkwater</c:v>
                </c:pt>
              </c:strCache>
            </c:strRef>
          </c:cat>
          <c:val>
            <c:numRef>
              <c:f>Graph5!$D$10:$K$10</c:f>
              <c:numCache>
                <c:formatCode>h:mm;@</c:formatCode>
                <c:ptCount val="8"/>
                <c:pt idx="0">
                  <c:v>0.34372916666666681</c:v>
                </c:pt>
                <c:pt idx="1">
                  <c:v>0.34247916666666683</c:v>
                </c:pt>
                <c:pt idx="2">
                  <c:v>0.34116666666666684</c:v>
                </c:pt>
                <c:pt idx="3">
                  <c:v>0.33816666666666684</c:v>
                </c:pt>
                <c:pt idx="4">
                  <c:v>0.33515277777777797</c:v>
                </c:pt>
                <c:pt idx="5">
                  <c:v>0.33402777777777798</c:v>
                </c:pt>
              </c:numCache>
            </c:numRef>
          </c:val>
          <c:smooth val="0"/>
        </c:ser>
        <c:ser>
          <c:idx val="7"/>
          <c:order val="7"/>
          <c:tx>
            <c:strRef>
              <c:f>Graph5!$C$11</c:f>
              <c:strCache>
                <c:ptCount val="1"/>
                <c:pt idx="0">
                  <c:v> 5 Passenger </c:v>
                </c:pt>
              </c:strCache>
            </c:strRef>
          </c:tx>
          <c:spPr>
            <a:ln w="28440">
              <a:solidFill>
                <a:srgbClr val="FF00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Graph5!$D$3:$K$3</c:f>
              <c:strCache>
                <c:ptCount val="8"/>
                <c:pt idx="0">
                  <c:v>Northtown</c:v>
                </c:pt>
                <c:pt idx="1">
                  <c:v>Pinehill</c:v>
                </c:pt>
                <c:pt idx="2">
                  <c:v>Mesa</c:v>
                </c:pt>
                <c:pt idx="3">
                  <c:v>Hoquiam</c:v>
                </c:pt>
                <c:pt idx="4">
                  <c:v>Yakima</c:v>
                </c:pt>
                <c:pt idx="5">
                  <c:v>Whitehall</c:v>
                </c:pt>
                <c:pt idx="6">
                  <c:v>Cascade</c:v>
                </c:pt>
                <c:pt idx="7">
                  <c:v>Parkwater</c:v>
                </c:pt>
              </c:strCache>
            </c:strRef>
          </c:cat>
          <c:val>
            <c:numRef>
              <c:f>Graph5!$D$11:$K$11</c:f>
              <c:numCache>
                <c:formatCode>h:mm;@</c:formatCode>
                <c:ptCount val="8"/>
                <c:pt idx="0">
                  <c:v>0.35416666666666702</c:v>
                </c:pt>
                <c:pt idx="1">
                  <c:v>0.35516666666666702</c:v>
                </c:pt>
                <c:pt idx="2">
                  <c:v>0.35621666666666701</c:v>
                </c:pt>
                <c:pt idx="3">
                  <c:v>0.35861666666666703</c:v>
                </c:pt>
                <c:pt idx="4">
                  <c:v>0.35991666666666705</c:v>
                </c:pt>
                <c:pt idx="5">
                  <c:v>0.36081666666666706</c:v>
                </c:pt>
                <c:pt idx="6">
                  <c:v>0.36591666666666706</c:v>
                </c:pt>
                <c:pt idx="7">
                  <c:v>0.36861666666666704</c:v>
                </c:pt>
              </c:numCache>
            </c:numRef>
          </c:val>
          <c:smooth val="0"/>
        </c:ser>
        <c:ser>
          <c:idx val="8"/>
          <c:order val="8"/>
          <c:tx>
            <c:strRef>
              <c:f>Graph5!$C$12</c:f>
              <c:strCache>
                <c:ptCount val="1"/>
                <c:pt idx="0">
                  <c:v> 48 Mail Train </c:v>
                </c:pt>
              </c:strCache>
            </c:strRef>
          </c:tx>
          <c:spPr>
            <a:ln w="28440">
              <a:solidFill>
                <a:srgbClr val="FFC0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Graph5!$D$3:$K$3</c:f>
              <c:strCache>
                <c:ptCount val="8"/>
                <c:pt idx="0">
                  <c:v>Northtown</c:v>
                </c:pt>
                <c:pt idx="1">
                  <c:v>Pinehill</c:v>
                </c:pt>
                <c:pt idx="2">
                  <c:v>Mesa</c:v>
                </c:pt>
                <c:pt idx="3">
                  <c:v>Hoquiam</c:v>
                </c:pt>
                <c:pt idx="4">
                  <c:v>Yakima</c:v>
                </c:pt>
                <c:pt idx="5">
                  <c:v>Whitehall</c:v>
                </c:pt>
                <c:pt idx="6">
                  <c:v>Cascade</c:v>
                </c:pt>
                <c:pt idx="7">
                  <c:v>Parkwater</c:v>
                </c:pt>
              </c:strCache>
            </c:strRef>
          </c:cat>
          <c:val>
            <c:numRef>
              <c:f>Graph5!$D$12:$K$12</c:f>
              <c:numCache>
                <c:formatCode>h:mm;@</c:formatCode>
                <c:ptCount val="8"/>
                <c:pt idx="0">
                  <c:v>0.40333888888888886</c:v>
                </c:pt>
                <c:pt idx="1">
                  <c:v>0.40233888888888886</c:v>
                </c:pt>
                <c:pt idx="2">
                  <c:v>0.40128888888888886</c:v>
                </c:pt>
                <c:pt idx="3">
                  <c:v>0.39888888888888885</c:v>
                </c:pt>
                <c:pt idx="4">
                  <c:v>0.39064444444444441</c:v>
                </c:pt>
                <c:pt idx="5">
                  <c:v>0.38974444444444439</c:v>
                </c:pt>
                <c:pt idx="6">
                  <c:v>0.37769999999999998</c:v>
                </c:pt>
                <c:pt idx="7">
                  <c:v>0.375</c:v>
                </c:pt>
              </c:numCache>
            </c:numRef>
          </c:val>
          <c:smooth val="0"/>
        </c:ser>
        <c:ser>
          <c:idx val="9"/>
          <c:order val="9"/>
          <c:tx>
            <c:strRef>
              <c:f>Graph5!$C$13</c:f>
              <c:strCache>
                <c:ptCount val="1"/>
                <c:pt idx="0">
                  <c:v> 692 Freight </c:v>
                </c:pt>
              </c:strCache>
            </c:strRef>
          </c:tx>
          <c:spPr>
            <a:ln w="28440">
              <a:solidFill>
                <a:srgbClr val="996633"/>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Graph5!$D$3:$K$3</c:f>
              <c:strCache>
                <c:ptCount val="8"/>
                <c:pt idx="0">
                  <c:v>Northtown</c:v>
                </c:pt>
                <c:pt idx="1">
                  <c:v>Pinehill</c:v>
                </c:pt>
                <c:pt idx="2">
                  <c:v>Mesa</c:v>
                </c:pt>
                <c:pt idx="3">
                  <c:v>Hoquiam</c:v>
                </c:pt>
                <c:pt idx="4">
                  <c:v>Yakima</c:v>
                </c:pt>
                <c:pt idx="5">
                  <c:v>Whitehall</c:v>
                </c:pt>
                <c:pt idx="6">
                  <c:v>Cascade</c:v>
                </c:pt>
                <c:pt idx="7">
                  <c:v>Parkwater</c:v>
                </c:pt>
              </c:strCache>
            </c:strRef>
          </c:cat>
          <c:val>
            <c:numRef>
              <c:f>Graph5!$D$13:$K$13</c:f>
              <c:numCache>
                <c:formatCode>h:mm;@</c:formatCode>
                <c:ptCount val="8"/>
                <c:pt idx="0">
                  <c:v>0.42820555555555512</c:v>
                </c:pt>
                <c:pt idx="1">
                  <c:v>0.42620555555555512</c:v>
                </c:pt>
                <c:pt idx="2">
                  <c:v>0.41368888888888844</c:v>
                </c:pt>
                <c:pt idx="3">
                  <c:v>0.40888888888888841</c:v>
                </c:pt>
                <c:pt idx="4">
                  <c:v>0.40628888888888842</c:v>
                </c:pt>
                <c:pt idx="5">
                  <c:v>0.4044888888888884</c:v>
                </c:pt>
                <c:pt idx="6">
                  <c:v>0.38734444444444399</c:v>
                </c:pt>
                <c:pt idx="7">
                  <c:v>0.38194444444444398</c:v>
                </c:pt>
              </c:numCache>
            </c:numRef>
          </c:val>
          <c:smooth val="0"/>
        </c:ser>
        <c:ser>
          <c:idx val="10"/>
          <c:order val="10"/>
          <c:tx>
            <c:strRef>
              <c:f>Graph5!$C$14</c:f>
              <c:strCache>
                <c:ptCount val="1"/>
                <c:pt idx="0">
                  <c:v> 695 Freight </c:v>
                </c:pt>
              </c:strCache>
            </c:strRef>
          </c:tx>
          <c:spPr>
            <a:ln w="28440">
              <a:solidFill>
                <a:srgbClr val="996633"/>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Graph5!$D$3:$K$3</c:f>
              <c:strCache>
                <c:ptCount val="8"/>
                <c:pt idx="0">
                  <c:v>Northtown</c:v>
                </c:pt>
                <c:pt idx="1">
                  <c:v>Pinehill</c:v>
                </c:pt>
                <c:pt idx="2">
                  <c:v>Mesa</c:v>
                </c:pt>
                <c:pt idx="3">
                  <c:v>Hoquiam</c:v>
                </c:pt>
                <c:pt idx="4">
                  <c:v>Yakima</c:v>
                </c:pt>
                <c:pt idx="5">
                  <c:v>Whitehall</c:v>
                </c:pt>
                <c:pt idx="6">
                  <c:v>Cascade</c:v>
                </c:pt>
                <c:pt idx="7">
                  <c:v>Parkwater</c:v>
                </c:pt>
              </c:strCache>
            </c:strRef>
          </c:cat>
          <c:val>
            <c:numRef>
              <c:f>Graph5!$D$14:$K$14</c:f>
              <c:numCache>
                <c:formatCode>h:mm;@</c:formatCode>
                <c:ptCount val="8"/>
                <c:pt idx="0">
                  <c:v>0.38888888888888901</c:v>
                </c:pt>
                <c:pt idx="1">
                  <c:v>0.40130555555555569</c:v>
                </c:pt>
                <c:pt idx="2">
                  <c:v>0.40340555555555568</c:v>
                </c:pt>
                <c:pt idx="3">
                  <c:v>0.40820555555555571</c:v>
                </c:pt>
                <c:pt idx="4">
                  <c:v>0.4108055555555557</c:v>
                </c:pt>
                <c:pt idx="5">
                  <c:v>0.41955000000000015</c:v>
                </c:pt>
                <c:pt idx="6">
                  <c:v>0.42975000000000013</c:v>
                </c:pt>
                <c:pt idx="7">
                  <c:v>0.43515000000000015</c:v>
                </c:pt>
              </c:numCache>
            </c:numRef>
          </c:val>
          <c:smooth val="0"/>
        </c:ser>
        <c:ser>
          <c:idx val="11"/>
          <c:order val="11"/>
          <c:tx>
            <c:strRef>
              <c:f>Graph5!$C$15</c:f>
              <c:strCache>
                <c:ptCount val="1"/>
                <c:pt idx="0">
                  <c:v> 112 Passenger </c:v>
                </c:pt>
              </c:strCache>
            </c:strRef>
          </c:tx>
          <c:spPr>
            <a:ln w="28440">
              <a:solidFill>
                <a:srgbClr val="92D05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Graph5!$D$3:$K$3</c:f>
              <c:strCache>
                <c:ptCount val="8"/>
                <c:pt idx="0">
                  <c:v>Northtown</c:v>
                </c:pt>
                <c:pt idx="1">
                  <c:v>Pinehill</c:v>
                </c:pt>
                <c:pt idx="2">
                  <c:v>Mesa</c:v>
                </c:pt>
                <c:pt idx="3">
                  <c:v>Hoquiam</c:v>
                </c:pt>
                <c:pt idx="4">
                  <c:v>Yakima</c:v>
                </c:pt>
                <c:pt idx="5">
                  <c:v>Whitehall</c:v>
                </c:pt>
                <c:pt idx="6">
                  <c:v>Cascade</c:v>
                </c:pt>
                <c:pt idx="7">
                  <c:v>Parkwater</c:v>
                </c:pt>
              </c:strCache>
            </c:strRef>
          </c:cat>
          <c:val>
            <c:numRef>
              <c:f>Graph5!$D$15:$K$15</c:f>
              <c:numCache>
                <c:formatCode>h:mm;@</c:formatCode>
                <c:ptCount val="8"/>
                <c:pt idx="5">
                  <c:v>0.45211111111111124</c:v>
                </c:pt>
                <c:pt idx="6">
                  <c:v>0.44573611111111122</c:v>
                </c:pt>
                <c:pt idx="7">
                  <c:v>0.43888888888888899</c:v>
                </c:pt>
              </c:numCache>
            </c:numRef>
          </c:val>
          <c:smooth val="0"/>
        </c:ser>
        <c:ser>
          <c:idx val="12"/>
          <c:order val="12"/>
          <c:tx>
            <c:strRef>
              <c:f>Graph5!$C$16</c:f>
              <c:strCache>
                <c:ptCount val="1"/>
                <c:pt idx="0">
                  <c:v> 175 Passenger </c:v>
                </c:pt>
              </c:strCache>
            </c:strRef>
          </c:tx>
          <c:spPr>
            <a:ln w="28440">
              <a:solidFill>
                <a:srgbClr val="92D05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Graph5!$D$3:$K$3</c:f>
              <c:strCache>
                <c:ptCount val="8"/>
                <c:pt idx="0">
                  <c:v>Northtown</c:v>
                </c:pt>
                <c:pt idx="1">
                  <c:v>Pinehill</c:v>
                </c:pt>
                <c:pt idx="2">
                  <c:v>Mesa</c:v>
                </c:pt>
                <c:pt idx="3">
                  <c:v>Hoquiam</c:v>
                </c:pt>
                <c:pt idx="4">
                  <c:v>Yakima</c:v>
                </c:pt>
                <c:pt idx="5">
                  <c:v>Whitehall</c:v>
                </c:pt>
                <c:pt idx="6">
                  <c:v>Cascade</c:v>
                </c:pt>
                <c:pt idx="7">
                  <c:v>Parkwater</c:v>
                </c:pt>
              </c:strCache>
            </c:strRef>
          </c:cat>
          <c:val>
            <c:numRef>
              <c:f>Graph5!$D$16:$K$16</c:f>
              <c:numCache>
                <c:formatCode>h:mm;@</c:formatCode>
                <c:ptCount val="8"/>
                <c:pt idx="0">
                  <c:v>0.44097222222222199</c:v>
                </c:pt>
                <c:pt idx="1">
                  <c:v>0.44222222222222196</c:v>
                </c:pt>
                <c:pt idx="2">
                  <c:v>0.44353472222222196</c:v>
                </c:pt>
                <c:pt idx="3">
                  <c:v>0.44792361111111084</c:v>
                </c:pt>
                <c:pt idx="4">
                  <c:v>0.44954861111111083</c:v>
                </c:pt>
                <c:pt idx="5">
                  <c:v>0.45067361111111082</c:v>
                </c:pt>
              </c:numCache>
            </c:numRef>
          </c:val>
          <c:smooth val="0"/>
        </c:ser>
        <c:ser>
          <c:idx val="13"/>
          <c:order val="13"/>
          <c:tx>
            <c:strRef>
              <c:f>Graph5!$C$17</c:f>
              <c:strCache>
                <c:ptCount val="1"/>
                <c:pt idx="0">
                  <c:v> 176 Passenger </c:v>
                </c:pt>
              </c:strCache>
            </c:strRef>
          </c:tx>
          <c:spPr>
            <a:ln w="28440">
              <a:solidFill>
                <a:srgbClr val="92D05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Graph5!$D$3:$K$3</c:f>
              <c:strCache>
                <c:ptCount val="8"/>
                <c:pt idx="0">
                  <c:v>Northtown</c:v>
                </c:pt>
                <c:pt idx="1">
                  <c:v>Pinehill</c:v>
                </c:pt>
                <c:pt idx="2">
                  <c:v>Mesa</c:v>
                </c:pt>
                <c:pt idx="3">
                  <c:v>Hoquiam</c:v>
                </c:pt>
                <c:pt idx="4">
                  <c:v>Yakima</c:v>
                </c:pt>
                <c:pt idx="5">
                  <c:v>Whitehall</c:v>
                </c:pt>
                <c:pt idx="6">
                  <c:v>Cascade</c:v>
                </c:pt>
                <c:pt idx="7">
                  <c:v>Parkwater</c:v>
                </c:pt>
              </c:strCache>
            </c:strRef>
          </c:cat>
          <c:val>
            <c:numRef>
              <c:f>Graph5!$D$17:$K$17</c:f>
              <c:numCache>
                <c:formatCode>h:mm;@</c:formatCode>
                <c:ptCount val="8"/>
                <c:pt idx="0">
                  <c:v>0.46803472222222181</c:v>
                </c:pt>
                <c:pt idx="1">
                  <c:v>0.46678472222222184</c:v>
                </c:pt>
                <c:pt idx="2">
                  <c:v>0.46547222222222184</c:v>
                </c:pt>
                <c:pt idx="3">
                  <c:v>0.46247222222222184</c:v>
                </c:pt>
                <c:pt idx="4">
                  <c:v>0.45945833333333297</c:v>
                </c:pt>
                <c:pt idx="5">
                  <c:v>0.45833333333333298</c:v>
                </c:pt>
              </c:numCache>
            </c:numRef>
          </c:val>
          <c:smooth val="0"/>
        </c:ser>
        <c:ser>
          <c:idx val="14"/>
          <c:order val="14"/>
          <c:tx>
            <c:strRef>
              <c:f>Graph5!$C$18</c:f>
              <c:strCache>
                <c:ptCount val="1"/>
                <c:pt idx="0">
                  <c:v> 113 Passenger </c:v>
                </c:pt>
              </c:strCache>
            </c:strRef>
          </c:tx>
          <c:spPr>
            <a:ln w="28440">
              <a:solidFill>
                <a:srgbClr val="92D05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Graph5!$D$3:$K$3</c:f>
              <c:strCache>
                <c:ptCount val="8"/>
                <c:pt idx="0">
                  <c:v>Northtown</c:v>
                </c:pt>
                <c:pt idx="1">
                  <c:v>Pinehill</c:v>
                </c:pt>
                <c:pt idx="2">
                  <c:v>Mesa</c:v>
                </c:pt>
                <c:pt idx="3">
                  <c:v>Hoquiam</c:v>
                </c:pt>
                <c:pt idx="4">
                  <c:v>Yakima</c:v>
                </c:pt>
                <c:pt idx="5">
                  <c:v>Whitehall</c:v>
                </c:pt>
                <c:pt idx="6">
                  <c:v>Cascade</c:v>
                </c:pt>
                <c:pt idx="7">
                  <c:v>Parkwater</c:v>
                </c:pt>
              </c:strCache>
            </c:strRef>
          </c:cat>
          <c:val>
            <c:numRef>
              <c:f>Graph5!$D$18:$K$18</c:f>
              <c:numCache>
                <c:formatCode>h:mm;@</c:formatCode>
                <c:ptCount val="8"/>
                <c:pt idx="5">
                  <c:v>0.45902777777777798</c:v>
                </c:pt>
                <c:pt idx="6">
                  <c:v>0.46679166666666688</c:v>
                </c:pt>
                <c:pt idx="7">
                  <c:v>0.4701666666666669</c:v>
                </c:pt>
              </c:numCache>
            </c:numRef>
          </c:val>
          <c:smooth val="0"/>
        </c:ser>
        <c:dLbls>
          <c:showLegendKey val="0"/>
          <c:showVal val="0"/>
          <c:showCatName val="0"/>
          <c:showSerName val="0"/>
          <c:showPercent val="0"/>
          <c:showBubbleSize val="0"/>
        </c:dLbls>
        <c:hiLowLines>
          <c:spPr>
            <a:ln>
              <a:noFill/>
            </a:ln>
          </c:spPr>
        </c:hiLowLines>
        <c:marker val="1"/>
        <c:smooth val="0"/>
        <c:axId val="208645120"/>
        <c:axId val="208212736"/>
      </c:lineChart>
      <c:catAx>
        <c:axId val="208645120"/>
        <c:scaling>
          <c:orientation val="minMax"/>
        </c:scaling>
        <c:delete val="0"/>
        <c:axPos val="t"/>
        <c:numFmt formatCode="General" sourceLinked="1"/>
        <c:majorTickMark val="out"/>
        <c:minorTickMark val="none"/>
        <c:tickLblPos val="nextTo"/>
        <c:spPr>
          <a:ln w="9360">
            <a:solidFill>
              <a:srgbClr val="878787"/>
            </a:solidFill>
            <a:round/>
          </a:ln>
        </c:spPr>
        <c:txPr>
          <a:bodyPr rot="-5400000"/>
          <a:lstStyle/>
          <a:p>
            <a:pPr>
              <a:defRPr sz="1050" b="1" strike="noStrike" spc="-1">
                <a:solidFill>
                  <a:srgbClr val="000000"/>
                </a:solidFill>
                <a:latin typeface="Calibri"/>
              </a:defRPr>
            </a:pPr>
            <a:endParaRPr lang="de-DE"/>
          </a:p>
        </c:txPr>
        <c:crossAx val="208212736"/>
        <c:crosses val="autoZero"/>
        <c:auto val="1"/>
        <c:lblAlgn val="ctr"/>
        <c:lblOffset val="100"/>
        <c:noMultiLvlLbl val="1"/>
      </c:catAx>
      <c:valAx>
        <c:axId val="208212736"/>
        <c:scaling>
          <c:orientation val="maxMin"/>
          <c:max val="0.5"/>
          <c:min val="0.25"/>
        </c:scaling>
        <c:delete val="0"/>
        <c:axPos val="l"/>
        <c:majorGridlines>
          <c:spPr>
            <a:ln w="9360">
              <a:solidFill>
                <a:srgbClr val="878787"/>
              </a:solidFill>
              <a:round/>
            </a:ln>
          </c:spPr>
        </c:majorGridlines>
        <c:numFmt formatCode="[$-409]h:mm\ AM/PM;@" sourceLinked="0"/>
        <c:majorTickMark val="out"/>
        <c:minorTickMark val="none"/>
        <c:tickLblPos val="nextTo"/>
        <c:spPr>
          <a:ln w="9360">
            <a:solidFill>
              <a:srgbClr val="878787"/>
            </a:solidFill>
            <a:round/>
          </a:ln>
        </c:spPr>
        <c:txPr>
          <a:bodyPr/>
          <a:lstStyle/>
          <a:p>
            <a:pPr>
              <a:defRPr sz="1000" b="0" strike="noStrike" spc="-1">
                <a:solidFill>
                  <a:srgbClr val="000000"/>
                </a:solidFill>
                <a:latin typeface="Calibri"/>
              </a:defRPr>
            </a:pPr>
            <a:endParaRPr lang="de-DE"/>
          </a:p>
        </c:txPr>
        <c:crossAx val="208645120"/>
        <c:crosses val="autoZero"/>
        <c:crossBetween val="midCat"/>
      </c:valAx>
      <c:spPr>
        <a:solidFill>
          <a:srgbClr val="FFFFFF"/>
        </a:solidFill>
        <a:ln>
          <a:noFill/>
        </a:ln>
      </c:spPr>
    </c:plotArea>
    <c:legend>
      <c:legendPos val="r"/>
      <c:overlay val="0"/>
      <c:spPr>
        <a:noFill/>
        <a:ln>
          <a:noFill/>
        </a:ln>
      </c:spPr>
      <c:txPr>
        <a:bodyPr/>
        <a:lstStyle/>
        <a:p>
          <a:pPr>
            <a:defRPr sz="1000" b="0" strike="noStrike" spc="-1">
              <a:solidFill>
                <a:srgbClr val="000000"/>
              </a:solidFill>
              <a:latin typeface="Calibri"/>
            </a:defRPr>
          </a:pPr>
          <a:endParaRPr lang="de-DE"/>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autoTitleDeleted val="1"/>
    <c:plotArea>
      <c:layout>
        <c:manualLayout>
          <c:layoutTarget val="inner"/>
          <c:xMode val="edge"/>
          <c:yMode val="edge"/>
          <c:x val="8.8723526044648005E-2"/>
          <c:y val="0.215784885670221"/>
          <c:w val="0.74864052661705804"/>
          <c:h val="0.76067860256152398"/>
        </c:manualLayout>
      </c:layout>
      <c:lineChart>
        <c:grouping val="standard"/>
        <c:varyColors val="0"/>
        <c:ser>
          <c:idx val="0"/>
          <c:order val="0"/>
          <c:tx>
            <c:strRef>
              <c:f>Graph6!$C$4</c:f>
              <c:strCache>
                <c:ptCount val="1"/>
                <c:pt idx="0">
                  <c:v>  4 </c:v>
                </c:pt>
              </c:strCache>
            </c:strRef>
          </c:tx>
          <c:spPr>
            <a:ln w="38100">
              <a:solidFill>
                <a:srgbClr val="C000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Graph6!$D$3:$I$3</c:f>
              <c:strCache>
                <c:ptCount val="6"/>
                <c:pt idx="0">
                  <c:v>Parkwater</c:v>
                </c:pt>
                <c:pt idx="1">
                  <c:v>Hoquiam</c:v>
                </c:pt>
                <c:pt idx="2">
                  <c:v>Arrowhead</c:v>
                </c:pt>
                <c:pt idx="3">
                  <c:v>Whitehall</c:v>
                </c:pt>
                <c:pt idx="4">
                  <c:v>Cascade</c:v>
                </c:pt>
                <c:pt idx="5">
                  <c:v>Centralia</c:v>
                </c:pt>
              </c:strCache>
            </c:strRef>
          </c:cat>
          <c:val>
            <c:numRef>
              <c:f>Graph6!$D$4:$I$4</c:f>
              <c:numCache>
                <c:formatCode>h:mm;@</c:formatCode>
                <c:ptCount val="6"/>
                <c:pt idx="0">
                  <c:v>0.31150641025641057</c:v>
                </c:pt>
                <c:pt idx="1">
                  <c:v>0.30958333333333365</c:v>
                </c:pt>
                <c:pt idx="2">
                  <c:v>0.30399572649572681</c:v>
                </c:pt>
                <c:pt idx="3">
                  <c:v>0.30091880341880373</c:v>
                </c:pt>
                <c:pt idx="4">
                  <c:v>0.29610042735042769</c:v>
                </c:pt>
                <c:pt idx="5">
                  <c:v>0.29166666666666702</c:v>
                </c:pt>
              </c:numCache>
            </c:numRef>
          </c:val>
          <c:smooth val="0"/>
        </c:ser>
        <c:ser>
          <c:idx val="1"/>
          <c:order val="1"/>
          <c:tx>
            <c:strRef>
              <c:f>Graph6!$C$5</c:f>
              <c:strCache>
                <c:ptCount val="1"/>
                <c:pt idx="0">
                  <c:v>  5 </c:v>
                </c:pt>
              </c:strCache>
            </c:strRef>
          </c:tx>
          <c:spPr>
            <a:ln w="38100">
              <a:solidFill>
                <a:srgbClr val="C000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Graph6!$D$3:$I$3</c:f>
              <c:strCache>
                <c:ptCount val="6"/>
                <c:pt idx="0">
                  <c:v>Parkwater</c:v>
                </c:pt>
                <c:pt idx="1">
                  <c:v>Hoquiam</c:v>
                </c:pt>
                <c:pt idx="2">
                  <c:v>Arrowhead</c:v>
                </c:pt>
                <c:pt idx="3">
                  <c:v>Whitehall</c:v>
                </c:pt>
                <c:pt idx="4">
                  <c:v>Cascade</c:v>
                </c:pt>
                <c:pt idx="5">
                  <c:v>Centralia</c:v>
                </c:pt>
              </c:strCache>
            </c:strRef>
          </c:cat>
          <c:val>
            <c:numRef>
              <c:f>Graph6!$D$5:$I$5</c:f>
              <c:numCache>
                <c:formatCode>h:mm;@</c:formatCode>
                <c:ptCount val="6"/>
                <c:pt idx="0">
                  <c:v>0.30208333333333331</c:v>
                </c:pt>
                <c:pt idx="1">
                  <c:v>0.30747863247863244</c:v>
                </c:pt>
                <c:pt idx="2">
                  <c:v>0.31036324786324782</c:v>
                </c:pt>
                <c:pt idx="3">
                  <c:v>0.3134401709401709</c:v>
                </c:pt>
                <c:pt idx="4">
                  <c:v>0.3191239316239316</c:v>
                </c:pt>
                <c:pt idx="5">
                  <c:v>0.32008547008547006</c:v>
                </c:pt>
              </c:numCache>
            </c:numRef>
          </c:val>
          <c:smooth val="0"/>
        </c:ser>
        <c:ser>
          <c:idx val="2"/>
          <c:order val="2"/>
          <c:tx>
            <c:strRef>
              <c:f>Graph6!$C$6</c:f>
              <c:strCache>
                <c:ptCount val="1"/>
                <c:pt idx="0">
                  <c:v>  82 </c:v>
                </c:pt>
              </c:strCache>
            </c:strRef>
          </c:tx>
          <c:spPr>
            <a:ln w="38100">
              <a:solidFill>
                <a:srgbClr val="FFFF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Graph6!$D$3:$I$3</c:f>
              <c:strCache>
                <c:ptCount val="6"/>
                <c:pt idx="0">
                  <c:v>Parkwater</c:v>
                </c:pt>
                <c:pt idx="1">
                  <c:v>Hoquiam</c:v>
                </c:pt>
                <c:pt idx="2">
                  <c:v>Arrowhead</c:v>
                </c:pt>
                <c:pt idx="3">
                  <c:v>Whitehall</c:v>
                </c:pt>
                <c:pt idx="4">
                  <c:v>Cascade</c:v>
                </c:pt>
                <c:pt idx="5">
                  <c:v>Centralia</c:v>
                </c:pt>
              </c:strCache>
            </c:strRef>
          </c:cat>
          <c:val>
            <c:numRef>
              <c:f>Graph6!$D$6:$I$6</c:f>
              <c:numCache>
                <c:formatCode>h:mm;@</c:formatCode>
                <c:ptCount val="6"/>
                <c:pt idx="0">
                  <c:v>0.37053418803418803</c:v>
                </c:pt>
                <c:pt idx="1">
                  <c:v>0.36861111111111111</c:v>
                </c:pt>
                <c:pt idx="2">
                  <c:v>0.36649572649572648</c:v>
                </c:pt>
                <c:pt idx="3">
                  <c:v>0.36341880341880339</c:v>
                </c:pt>
                <c:pt idx="4">
                  <c:v>0.36207264957264956</c:v>
                </c:pt>
                <c:pt idx="5">
                  <c:v>0.3611111111111111</c:v>
                </c:pt>
              </c:numCache>
            </c:numRef>
          </c:val>
          <c:smooth val="0"/>
        </c:ser>
        <c:ser>
          <c:idx val="3"/>
          <c:order val="3"/>
          <c:tx>
            <c:strRef>
              <c:f>Graph6!$C$7</c:f>
              <c:strCache>
                <c:ptCount val="1"/>
                <c:pt idx="0">
                  <c:v>  23 </c:v>
                </c:pt>
              </c:strCache>
            </c:strRef>
          </c:tx>
          <c:spPr>
            <a:ln w="38100">
              <a:solidFill>
                <a:srgbClr val="00B0F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Graph6!$D$3:$I$3</c:f>
              <c:strCache>
                <c:ptCount val="6"/>
                <c:pt idx="0">
                  <c:v>Parkwater</c:v>
                </c:pt>
                <c:pt idx="1">
                  <c:v>Hoquiam</c:v>
                </c:pt>
                <c:pt idx="2">
                  <c:v>Arrowhead</c:v>
                </c:pt>
                <c:pt idx="3">
                  <c:v>Whitehall</c:v>
                </c:pt>
                <c:pt idx="4">
                  <c:v>Cascade</c:v>
                </c:pt>
                <c:pt idx="5">
                  <c:v>Centralia</c:v>
                </c:pt>
              </c:strCache>
            </c:strRef>
          </c:cat>
          <c:val>
            <c:numRef>
              <c:f>Graph6!$D$7:$I$7</c:f>
              <c:numCache>
                <c:formatCode>h:mm;@</c:formatCode>
                <c:ptCount val="6"/>
                <c:pt idx="0">
                  <c:v>0.39583333333333331</c:v>
                </c:pt>
                <c:pt idx="1">
                  <c:v>0.3989583333333333</c:v>
                </c:pt>
                <c:pt idx="2">
                  <c:v>0.40364583333333331</c:v>
                </c:pt>
                <c:pt idx="3">
                  <c:v>0.40864583333333332</c:v>
                </c:pt>
                <c:pt idx="4">
                  <c:v>0.41223958333333333</c:v>
                </c:pt>
                <c:pt idx="5">
                  <c:v>0.41380208333333335</c:v>
                </c:pt>
              </c:numCache>
            </c:numRef>
          </c:val>
          <c:smooth val="0"/>
        </c:ser>
        <c:ser>
          <c:idx val="4"/>
          <c:order val="4"/>
          <c:tx>
            <c:strRef>
              <c:f>Graph6!$C$8</c:f>
              <c:strCache>
                <c:ptCount val="1"/>
                <c:pt idx="0">
                  <c:v>  31 </c:v>
                </c:pt>
              </c:strCache>
            </c:strRef>
          </c:tx>
          <c:spPr>
            <a:ln w="38100">
              <a:solidFill>
                <a:srgbClr val="92D05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Graph6!$D$3:$I$3</c:f>
              <c:strCache>
                <c:ptCount val="6"/>
                <c:pt idx="0">
                  <c:v>Parkwater</c:v>
                </c:pt>
                <c:pt idx="1">
                  <c:v>Hoquiam</c:v>
                </c:pt>
                <c:pt idx="2">
                  <c:v>Arrowhead</c:v>
                </c:pt>
                <c:pt idx="3">
                  <c:v>Whitehall</c:v>
                </c:pt>
                <c:pt idx="4">
                  <c:v>Cascade</c:v>
                </c:pt>
                <c:pt idx="5">
                  <c:v>Centralia</c:v>
                </c:pt>
              </c:strCache>
            </c:strRef>
          </c:cat>
          <c:val>
            <c:numRef>
              <c:f>Graph6!$D$8:$I$8</c:f>
              <c:numCache>
                <c:formatCode>h:mm;@</c:formatCode>
                <c:ptCount val="6"/>
                <c:pt idx="3">
                  <c:v>0.42166666666666669</c:v>
                </c:pt>
                <c:pt idx="4">
                  <c:v>0.4252604166666667</c:v>
                </c:pt>
              </c:numCache>
            </c:numRef>
          </c:val>
          <c:smooth val="0"/>
        </c:ser>
        <c:ser>
          <c:idx val="5"/>
          <c:order val="5"/>
          <c:tx>
            <c:strRef>
              <c:f>Graph6!$C$9</c:f>
              <c:strCache>
                <c:ptCount val="1"/>
                <c:pt idx="0">
                  <c:v>  36 </c:v>
                </c:pt>
              </c:strCache>
            </c:strRef>
          </c:tx>
          <c:spPr>
            <a:ln w="38100">
              <a:solidFill>
                <a:srgbClr val="92D05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Graph6!$D$3:$I$3</c:f>
              <c:strCache>
                <c:ptCount val="6"/>
                <c:pt idx="0">
                  <c:v>Parkwater</c:v>
                </c:pt>
                <c:pt idx="1">
                  <c:v>Hoquiam</c:v>
                </c:pt>
                <c:pt idx="2">
                  <c:v>Arrowhead</c:v>
                </c:pt>
                <c:pt idx="3">
                  <c:v>Whitehall</c:v>
                </c:pt>
                <c:pt idx="4">
                  <c:v>Cascade</c:v>
                </c:pt>
                <c:pt idx="5">
                  <c:v>Centralia</c:v>
                </c:pt>
              </c:strCache>
            </c:strRef>
          </c:cat>
          <c:val>
            <c:numRef>
              <c:f>Graph6!$D$9:$I$9</c:f>
              <c:numCache>
                <c:formatCode>h:mm;@</c:formatCode>
                <c:ptCount val="6"/>
                <c:pt idx="3">
                  <c:v>0.43918402777777776</c:v>
                </c:pt>
                <c:pt idx="4">
                  <c:v>0.43559027777777776</c:v>
                </c:pt>
              </c:numCache>
            </c:numRef>
          </c:val>
          <c:smooth val="0"/>
        </c:ser>
        <c:ser>
          <c:idx val="6"/>
          <c:order val="6"/>
          <c:tx>
            <c:strRef>
              <c:f>Graph6!$C$10</c:f>
              <c:strCache>
                <c:ptCount val="1"/>
                <c:pt idx="0">
                  <c:v>  89 </c:v>
                </c:pt>
              </c:strCache>
            </c:strRef>
          </c:tx>
          <c:spPr>
            <a:ln w="38100">
              <a:solidFill>
                <a:srgbClr val="FFFF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Graph6!$D$3:$I$3</c:f>
              <c:strCache>
                <c:ptCount val="6"/>
                <c:pt idx="0">
                  <c:v>Parkwater</c:v>
                </c:pt>
                <c:pt idx="1">
                  <c:v>Hoquiam</c:v>
                </c:pt>
                <c:pt idx="2">
                  <c:v>Arrowhead</c:v>
                </c:pt>
                <c:pt idx="3">
                  <c:v>Whitehall</c:v>
                </c:pt>
                <c:pt idx="4">
                  <c:v>Cascade</c:v>
                </c:pt>
                <c:pt idx="5">
                  <c:v>Centralia</c:v>
                </c:pt>
              </c:strCache>
            </c:strRef>
          </c:cat>
          <c:val>
            <c:numRef>
              <c:f>Graph6!$D$10:$I$10</c:f>
              <c:numCache>
                <c:formatCode>h:mm;@</c:formatCode>
                <c:ptCount val="6"/>
                <c:pt idx="0">
                  <c:v>0.4375</c:v>
                </c:pt>
                <c:pt idx="1">
                  <c:v>0.43942307692307692</c:v>
                </c:pt>
                <c:pt idx="2">
                  <c:v>0.44230769230769229</c:v>
                </c:pt>
                <c:pt idx="3">
                  <c:v>0.44538461538461538</c:v>
                </c:pt>
                <c:pt idx="4">
                  <c:v>0.44759615384615387</c:v>
                </c:pt>
                <c:pt idx="5">
                  <c:v>0.44855769230769232</c:v>
                </c:pt>
              </c:numCache>
            </c:numRef>
          </c:val>
          <c:smooth val="0"/>
        </c:ser>
        <c:ser>
          <c:idx val="7"/>
          <c:order val="7"/>
          <c:tx>
            <c:strRef>
              <c:f>Graph6!$C$11</c:f>
              <c:strCache>
                <c:ptCount val="1"/>
                <c:pt idx="0">
                  <c:v>  42 </c:v>
                </c:pt>
              </c:strCache>
            </c:strRef>
          </c:tx>
          <c:spPr>
            <a:ln w="28440">
              <a:solidFill>
                <a:srgbClr val="FFC0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Graph6!$D$3:$I$3</c:f>
              <c:strCache>
                <c:ptCount val="6"/>
                <c:pt idx="0">
                  <c:v>Parkwater</c:v>
                </c:pt>
                <c:pt idx="1">
                  <c:v>Hoquiam</c:v>
                </c:pt>
                <c:pt idx="2">
                  <c:v>Arrowhead</c:v>
                </c:pt>
                <c:pt idx="3">
                  <c:v>Whitehall</c:v>
                </c:pt>
                <c:pt idx="4">
                  <c:v>Cascade</c:v>
                </c:pt>
                <c:pt idx="5">
                  <c:v>Centralia</c:v>
                </c:pt>
              </c:strCache>
            </c:strRef>
          </c:cat>
          <c:val>
            <c:numRef>
              <c:f>Graph6!$D$11:$I$11</c:f>
              <c:numCache>
                <c:formatCode>h:mm;@</c:formatCode>
                <c:ptCount val="6"/>
                <c:pt idx="2">
                  <c:v>0.45291666666666669</c:v>
                </c:pt>
              </c:numCache>
            </c:numRef>
          </c:val>
          <c:smooth val="0"/>
        </c:ser>
        <c:ser>
          <c:idx val="8"/>
          <c:order val="8"/>
          <c:tx>
            <c:strRef>
              <c:f>Graph6!$C$12</c:f>
              <c:strCache>
                <c:ptCount val="1"/>
                <c:pt idx="0">
                  <c:v>  26 </c:v>
                </c:pt>
              </c:strCache>
            </c:strRef>
          </c:tx>
          <c:spPr>
            <a:ln w="38100">
              <a:solidFill>
                <a:srgbClr val="00B0F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Graph6!$D$3:$I$3</c:f>
              <c:strCache>
                <c:ptCount val="6"/>
                <c:pt idx="0">
                  <c:v>Parkwater</c:v>
                </c:pt>
                <c:pt idx="1">
                  <c:v>Hoquiam</c:v>
                </c:pt>
                <c:pt idx="2">
                  <c:v>Arrowhead</c:v>
                </c:pt>
                <c:pt idx="3">
                  <c:v>Whitehall</c:v>
                </c:pt>
                <c:pt idx="4">
                  <c:v>Cascade</c:v>
                </c:pt>
                <c:pt idx="5">
                  <c:v>Centralia</c:v>
                </c:pt>
              </c:strCache>
            </c:strRef>
          </c:cat>
          <c:val>
            <c:numRef>
              <c:f>Graph6!$D$12:$I$12</c:f>
              <c:numCache>
                <c:formatCode>h:mm;@</c:formatCode>
                <c:ptCount val="6"/>
                <c:pt idx="0">
                  <c:v>0.48407407407407399</c:v>
                </c:pt>
                <c:pt idx="1">
                  <c:v>0.480949074074074</c:v>
                </c:pt>
                <c:pt idx="2">
                  <c:v>0.4705671296296296</c:v>
                </c:pt>
                <c:pt idx="3">
                  <c:v>0.46556712962962959</c:v>
                </c:pt>
                <c:pt idx="4">
                  <c:v>0.45643518518518517</c:v>
                </c:pt>
                <c:pt idx="5">
                  <c:v>0.45140046296296293</c:v>
                </c:pt>
              </c:numCache>
            </c:numRef>
          </c:val>
          <c:smooth val="0"/>
        </c:ser>
        <c:ser>
          <c:idx val="9"/>
          <c:order val="9"/>
          <c:tx>
            <c:strRef>
              <c:f>Graph6!$C$13</c:f>
              <c:strCache>
                <c:ptCount val="1"/>
                <c:pt idx="0">
                  <c:v>  45 </c:v>
                </c:pt>
              </c:strCache>
            </c:strRef>
          </c:tx>
          <c:spPr>
            <a:ln w="28440">
              <a:solidFill>
                <a:srgbClr val="FFC0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Graph6!$D$3:$I$3</c:f>
              <c:strCache>
                <c:ptCount val="6"/>
                <c:pt idx="0">
                  <c:v>Parkwater</c:v>
                </c:pt>
                <c:pt idx="1">
                  <c:v>Hoquiam</c:v>
                </c:pt>
                <c:pt idx="2">
                  <c:v>Arrowhead</c:v>
                </c:pt>
                <c:pt idx="3">
                  <c:v>Whitehall</c:v>
                </c:pt>
                <c:pt idx="4">
                  <c:v>Cascade</c:v>
                </c:pt>
                <c:pt idx="5">
                  <c:v>Centralia</c:v>
                </c:pt>
              </c:strCache>
            </c:strRef>
          </c:cat>
          <c:val>
            <c:numRef>
              <c:f>Graph6!$D$13:$I$13</c:f>
              <c:numCache>
                <c:formatCode>h:mm;@</c:formatCode>
                <c:ptCount val="6"/>
                <c:pt idx="2">
                  <c:v>0.46996527777777775</c:v>
                </c:pt>
              </c:numCache>
            </c:numRef>
          </c:val>
          <c:smooth val="0"/>
        </c:ser>
        <c:ser>
          <c:idx val="10"/>
          <c:order val="10"/>
          <c:tx>
            <c:strRef>
              <c:f>Graph6!$C$14</c:f>
              <c:strCache>
                <c:ptCount val="1"/>
                <c:pt idx="0">
                  <c:v>  7 </c:v>
                </c:pt>
              </c:strCache>
            </c:strRef>
          </c:tx>
          <c:spPr>
            <a:ln w="38100">
              <a:solidFill>
                <a:srgbClr val="C000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Graph6!$D$3:$I$3</c:f>
              <c:strCache>
                <c:ptCount val="6"/>
                <c:pt idx="0">
                  <c:v>Parkwater</c:v>
                </c:pt>
                <c:pt idx="1">
                  <c:v>Hoquiam</c:v>
                </c:pt>
                <c:pt idx="2">
                  <c:v>Arrowhead</c:v>
                </c:pt>
                <c:pt idx="3">
                  <c:v>Whitehall</c:v>
                </c:pt>
                <c:pt idx="4">
                  <c:v>Cascade</c:v>
                </c:pt>
                <c:pt idx="5">
                  <c:v>Centralia</c:v>
                </c:pt>
              </c:strCache>
            </c:strRef>
          </c:cat>
          <c:val>
            <c:numRef>
              <c:f>Graph6!$D$14:$I$14</c:f>
              <c:numCache>
                <c:formatCode>h:mm;@</c:formatCode>
                <c:ptCount val="6"/>
                <c:pt idx="0">
                  <c:v>0.47569444444444442</c:v>
                </c:pt>
                <c:pt idx="1">
                  <c:v>0.48108974358974355</c:v>
                </c:pt>
                <c:pt idx="2">
                  <c:v>0.48397435897435892</c:v>
                </c:pt>
                <c:pt idx="3">
                  <c:v>0.48705128205128201</c:v>
                </c:pt>
                <c:pt idx="4">
                  <c:v>0.49273504273504271</c:v>
                </c:pt>
                <c:pt idx="5">
                  <c:v>0.49369658119658116</c:v>
                </c:pt>
              </c:numCache>
            </c:numRef>
          </c:val>
          <c:smooth val="0"/>
        </c:ser>
        <c:ser>
          <c:idx val="11"/>
          <c:order val="11"/>
          <c:tx>
            <c:strRef>
              <c:f>Graph6!$C$15</c:f>
              <c:strCache>
                <c:ptCount val="1"/>
                <c:pt idx="0">
                  <c:v>  8 </c:v>
                </c:pt>
              </c:strCache>
            </c:strRef>
          </c:tx>
          <c:spPr>
            <a:ln w="38100">
              <a:solidFill>
                <a:srgbClr val="C00000"/>
              </a:solidFill>
              <a:round/>
            </a:ln>
          </c:spPr>
          <c:marker>
            <c:symbol val="none"/>
          </c:marker>
          <c:dLbls>
            <c:spPr>
              <a:noFill/>
              <a:ln>
                <a:noFill/>
              </a:ln>
              <a:effectLst/>
            </c:spPr>
            <c:txPr>
              <a:bodyPr/>
              <a:lstStyle/>
              <a:p>
                <a:pPr>
                  <a:defRPr sz="1000" b="0" strike="noStrike" spc="-1">
                    <a:solidFill>
                      <a:srgbClr val="000000"/>
                    </a:solidFill>
                    <a:latin typeface="Calibri"/>
                  </a:defRPr>
                </a:pPr>
                <a:endParaRPr lang="de-DE"/>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Graph6!$D$3:$I$3</c:f>
              <c:strCache>
                <c:ptCount val="6"/>
                <c:pt idx="0">
                  <c:v>Parkwater</c:v>
                </c:pt>
                <c:pt idx="1">
                  <c:v>Hoquiam</c:v>
                </c:pt>
                <c:pt idx="2">
                  <c:v>Arrowhead</c:v>
                </c:pt>
                <c:pt idx="3">
                  <c:v>Whitehall</c:v>
                </c:pt>
                <c:pt idx="4">
                  <c:v>Cascade</c:v>
                </c:pt>
                <c:pt idx="5">
                  <c:v>Centralia</c:v>
                </c:pt>
              </c:strCache>
            </c:strRef>
          </c:cat>
          <c:val>
            <c:numRef>
              <c:f>Graph6!$D$15:$I$15</c:f>
              <c:numCache>
                <c:formatCode>h:mm;@</c:formatCode>
                <c:ptCount val="6"/>
                <c:pt idx="0">
                  <c:v>0.49900641025641024</c:v>
                </c:pt>
                <c:pt idx="1">
                  <c:v>0.49708333333333332</c:v>
                </c:pt>
                <c:pt idx="2">
                  <c:v>0.49149572649572648</c:v>
                </c:pt>
                <c:pt idx="3">
                  <c:v>0.48841880341880339</c:v>
                </c:pt>
                <c:pt idx="4">
                  <c:v>0.48360042735042735</c:v>
                </c:pt>
                <c:pt idx="5">
                  <c:v>0.47916666666666669</c:v>
                </c:pt>
              </c:numCache>
            </c:numRef>
          </c:val>
          <c:smooth val="0"/>
        </c:ser>
        <c:dLbls>
          <c:showLegendKey val="0"/>
          <c:showVal val="0"/>
          <c:showCatName val="0"/>
          <c:showSerName val="0"/>
          <c:showPercent val="0"/>
          <c:showBubbleSize val="0"/>
        </c:dLbls>
        <c:hiLowLines>
          <c:spPr>
            <a:ln>
              <a:noFill/>
            </a:ln>
          </c:spPr>
        </c:hiLowLines>
        <c:marker val="1"/>
        <c:smooth val="0"/>
        <c:axId val="208790272"/>
        <c:axId val="208791808"/>
      </c:lineChart>
      <c:catAx>
        <c:axId val="208790272"/>
        <c:scaling>
          <c:orientation val="minMax"/>
        </c:scaling>
        <c:delete val="0"/>
        <c:axPos val="t"/>
        <c:numFmt formatCode="General" sourceLinked="1"/>
        <c:majorTickMark val="out"/>
        <c:minorTickMark val="none"/>
        <c:tickLblPos val="nextTo"/>
        <c:spPr>
          <a:ln w="9360">
            <a:solidFill>
              <a:srgbClr val="878787"/>
            </a:solidFill>
            <a:round/>
          </a:ln>
        </c:spPr>
        <c:txPr>
          <a:bodyPr rot="-5400000"/>
          <a:lstStyle/>
          <a:p>
            <a:pPr>
              <a:defRPr sz="1050" b="1" strike="noStrike" spc="-1">
                <a:solidFill>
                  <a:srgbClr val="000000"/>
                </a:solidFill>
                <a:latin typeface="Calibri"/>
              </a:defRPr>
            </a:pPr>
            <a:endParaRPr lang="de-DE"/>
          </a:p>
        </c:txPr>
        <c:crossAx val="208791808"/>
        <c:crosses val="autoZero"/>
        <c:auto val="1"/>
        <c:lblAlgn val="ctr"/>
        <c:lblOffset val="100"/>
        <c:noMultiLvlLbl val="1"/>
      </c:catAx>
      <c:valAx>
        <c:axId val="208791808"/>
        <c:scaling>
          <c:orientation val="maxMin"/>
          <c:max val="0.60000000000000009"/>
          <c:min val="0.25"/>
        </c:scaling>
        <c:delete val="0"/>
        <c:axPos val="l"/>
        <c:majorGridlines>
          <c:spPr>
            <a:ln w="9360">
              <a:solidFill>
                <a:srgbClr val="878787"/>
              </a:solidFill>
              <a:round/>
            </a:ln>
          </c:spPr>
        </c:majorGridlines>
        <c:numFmt formatCode="[$-409]h:mm\ AM/PM;@" sourceLinked="0"/>
        <c:majorTickMark val="out"/>
        <c:minorTickMark val="none"/>
        <c:tickLblPos val="nextTo"/>
        <c:spPr>
          <a:ln w="9360">
            <a:solidFill>
              <a:srgbClr val="878787"/>
            </a:solidFill>
            <a:round/>
          </a:ln>
        </c:spPr>
        <c:txPr>
          <a:bodyPr/>
          <a:lstStyle/>
          <a:p>
            <a:pPr>
              <a:defRPr sz="1000" b="0" strike="noStrike" spc="-1">
                <a:solidFill>
                  <a:srgbClr val="000000"/>
                </a:solidFill>
                <a:latin typeface="Calibri"/>
              </a:defRPr>
            </a:pPr>
            <a:endParaRPr lang="de-DE"/>
          </a:p>
        </c:txPr>
        <c:crossAx val="208790272"/>
        <c:crosses val="autoZero"/>
        <c:crossBetween val="midCat"/>
      </c:valAx>
      <c:spPr>
        <a:solidFill>
          <a:srgbClr val="FFFFFF"/>
        </a:solidFill>
        <a:ln>
          <a:noFill/>
        </a:ln>
      </c:spPr>
    </c:plotArea>
    <c:legend>
      <c:legendPos val="r"/>
      <c:overlay val="0"/>
      <c:spPr>
        <a:noFill/>
        <a:ln>
          <a:noFill/>
        </a:ln>
      </c:spPr>
      <c:txPr>
        <a:bodyPr/>
        <a:lstStyle/>
        <a:p>
          <a:pPr>
            <a:defRPr sz="1000" b="0" strike="noStrike" spc="-1">
              <a:solidFill>
                <a:srgbClr val="000000"/>
              </a:solidFill>
              <a:latin typeface="Calibri"/>
            </a:defRPr>
          </a:pPr>
          <a:endParaRPr lang="de-DE"/>
        </a:p>
      </c:txPr>
    </c:legend>
    <c:plotVisOnly val="1"/>
    <c:dispBlanksAs val="gap"/>
    <c:showDLblsOverMax val="1"/>
  </c:chart>
  <c:spPr>
    <a:solidFill>
      <a:srgbClr val="FFFFFF"/>
    </a:solidFill>
    <a:ln>
      <a:noFill/>
    </a:ln>
  </c:spPr>
  <c:printSettings>
    <c:headerFooter/>
    <c:pageMargins b="0.74803149606299213" l="0.70866141732283472" r="0.70866141732283472" t="0.74803149606299213" header="0.31496062992125984" footer="0.31496062992125984"/>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autoTitleDeleted val="1"/>
    <c:plotArea>
      <c:layout/>
      <c:barChart>
        <c:barDir val="col"/>
        <c:grouping val="clustered"/>
        <c:varyColors val="0"/>
        <c:ser>
          <c:idx val="0"/>
          <c:order val="0"/>
          <c:spPr>
            <a:solidFill>
              <a:srgbClr val="C0504D"/>
            </a:solidFill>
            <a:ln>
              <a:noFill/>
            </a:ln>
          </c:spPr>
          <c:invertIfNegative val="0"/>
          <c:dLbls>
            <c:spPr>
              <a:noFill/>
              <a:ln>
                <a:noFill/>
              </a:ln>
              <a:effectLst/>
            </c:spPr>
            <c:txPr>
              <a:bodyPr/>
              <a:lstStyle/>
              <a:p>
                <a:pPr>
                  <a:defRPr sz="1000" b="0" strike="noStrike" spc="-1">
                    <a:solidFill>
                      <a:srgbClr val="000000"/>
                    </a:solidFill>
                    <a:latin typeface="Calibri"/>
                  </a:defRPr>
                </a:pPr>
                <a:endParaRPr lang="de-DE"/>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val>
            <c:numRef>
              <c:f>Wagenmengen!$D$105:$Q$105</c:f>
              <c:numCache>
                <c:formatCode>General</c:formatCode>
                <c:ptCount val="14"/>
                <c:pt idx="1">
                  <c:v>326</c:v>
                </c:pt>
                <c:pt idx="3">
                  <c:v>331</c:v>
                </c:pt>
                <c:pt idx="5">
                  <c:v>338</c:v>
                </c:pt>
                <c:pt idx="7">
                  <c:v>319</c:v>
                </c:pt>
                <c:pt idx="9">
                  <c:v>362</c:v>
                </c:pt>
                <c:pt idx="11">
                  <c:v>195</c:v>
                </c:pt>
                <c:pt idx="13">
                  <c:v>171</c:v>
                </c:pt>
              </c:numCache>
            </c:numRef>
          </c:val>
        </c:ser>
        <c:dLbls>
          <c:showLegendKey val="0"/>
          <c:showVal val="0"/>
          <c:showCatName val="0"/>
          <c:showSerName val="0"/>
          <c:showPercent val="0"/>
          <c:showBubbleSize val="0"/>
        </c:dLbls>
        <c:gapWidth val="150"/>
        <c:axId val="209326080"/>
        <c:axId val="209327616"/>
      </c:barChart>
      <c:catAx>
        <c:axId val="209326080"/>
        <c:scaling>
          <c:orientation val="minMax"/>
        </c:scaling>
        <c:delete val="0"/>
        <c:axPos val="b"/>
        <c:numFmt formatCode="General" sourceLinked="1"/>
        <c:majorTickMark val="out"/>
        <c:minorTickMark val="none"/>
        <c:tickLblPos val="nextTo"/>
        <c:spPr>
          <a:ln w="9360">
            <a:solidFill>
              <a:srgbClr val="878787"/>
            </a:solidFill>
            <a:round/>
          </a:ln>
        </c:spPr>
        <c:txPr>
          <a:bodyPr/>
          <a:lstStyle/>
          <a:p>
            <a:pPr>
              <a:defRPr sz="1000" b="0" strike="noStrike" spc="-1">
                <a:solidFill>
                  <a:srgbClr val="000000"/>
                </a:solidFill>
                <a:latin typeface="Calibri"/>
              </a:defRPr>
            </a:pPr>
            <a:endParaRPr lang="de-DE"/>
          </a:p>
        </c:txPr>
        <c:crossAx val="209327616"/>
        <c:crosses val="autoZero"/>
        <c:auto val="1"/>
        <c:lblAlgn val="ctr"/>
        <c:lblOffset val="100"/>
        <c:noMultiLvlLbl val="1"/>
      </c:catAx>
      <c:valAx>
        <c:axId val="209327616"/>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lstStyle/>
          <a:p>
            <a:pPr>
              <a:defRPr sz="1000" b="0" strike="noStrike" spc="-1">
                <a:solidFill>
                  <a:srgbClr val="000000"/>
                </a:solidFill>
                <a:latin typeface="Calibri"/>
              </a:defRPr>
            </a:pPr>
            <a:endParaRPr lang="de-DE"/>
          </a:p>
        </c:txPr>
        <c:crossAx val="209326080"/>
        <c:crosses val="autoZero"/>
        <c:crossBetween val="between"/>
      </c:valAx>
      <c:spPr>
        <a:solidFill>
          <a:srgbClr val="FFFFFF"/>
        </a:solidFill>
        <a:ln>
          <a:noFill/>
        </a:ln>
      </c:spPr>
    </c:plotArea>
    <c:plotVisOnly val="1"/>
    <c:dispBlanksAs val="zero"/>
    <c:showDLblsOverMax val="1"/>
  </c:chart>
  <c:spPr>
    <a:solidFill>
      <a:srgbClr val="FFFFFF"/>
    </a:solidFill>
    <a:ln>
      <a:noFill/>
    </a:ln>
  </c:sp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466200</xdr:colOff>
      <xdr:row>17</xdr:row>
      <xdr:rowOff>6120</xdr:rowOff>
    </xdr:to>
    <xdr:sp macro="" textlink="">
      <xdr:nvSpPr>
        <xdr:cNvPr id="2" name="CustomShape 1" hidden="1"/>
        <xdr:cNvSpPr/>
      </xdr:nvSpPr>
      <xdr:spPr>
        <a:xfrm>
          <a:off x="0" y="0"/>
          <a:ext cx="10061640" cy="96548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8</xdr:col>
      <xdr:colOff>466200</xdr:colOff>
      <xdr:row>17</xdr:row>
      <xdr:rowOff>6120</xdr:rowOff>
    </xdr:to>
    <xdr:sp macro="" textlink="">
      <xdr:nvSpPr>
        <xdr:cNvPr id="3" name="CustomShape 1" hidden="1"/>
        <xdr:cNvSpPr/>
      </xdr:nvSpPr>
      <xdr:spPr>
        <a:xfrm>
          <a:off x="0" y="0"/>
          <a:ext cx="10061640" cy="96548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8</xdr:col>
      <xdr:colOff>466200</xdr:colOff>
      <xdr:row>17</xdr:row>
      <xdr:rowOff>6120</xdr:rowOff>
    </xdr:to>
    <xdr:sp macro="" textlink="">
      <xdr:nvSpPr>
        <xdr:cNvPr id="4" name="CustomShape 1" hidden="1"/>
        <xdr:cNvSpPr/>
      </xdr:nvSpPr>
      <xdr:spPr>
        <a:xfrm>
          <a:off x="0" y="0"/>
          <a:ext cx="10061640" cy="96548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8</xdr:col>
      <xdr:colOff>466200</xdr:colOff>
      <xdr:row>17</xdr:row>
      <xdr:rowOff>6120</xdr:rowOff>
    </xdr:to>
    <xdr:sp macro="" textlink="">
      <xdr:nvSpPr>
        <xdr:cNvPr id="5" name="CustomShape 1" hidden="1"/>
        <xdr:cNvSpPr/>
      </xdr:nvSpPr>
      <xdr:spPr>
        <a:xfrm>
          <a:off x="0" y="0"/>
          <a:ext cx="10061640" cy="96548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5</xdr:col>
      <xdr:colOff>635000</xdr:colOff>
      <xdr:row>11</xdr:row>
      <xdr:rowOff>406400</xdr:rowOff>
    </xdr:to>
    <xdr:sp macro="" textlink="">
      <xdr:nvSpPr>
        <xdr:cNvPr id="1032" name="_x0000_t202" hidden="1"/>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1030" name="_x0000_t202" hidden="1"/>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1028" name="_x0000_t202" hidden="1"/>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1026" name="_x0000_t202" hidden="1"/>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18" name="AutoShape 8"/>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19" name="AutoShape 6"/>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20" name="AutoShape 4"/>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21" name="AutoShape 2"/>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22" name="AutoShape 8"/>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23" name="AutoShape 6"/>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24" name="AutoShape 4"/>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25" name="AutoShape 2"/>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6" name="AutoShape 8"/>
        <xdr:cNvSpPr>
          <a:spLocks noChangeArrowheads="1"/>
        </xdr:cNvSpPr>
      </xdr:nvSpPr>
      <xdr:spPr bwMode="auto">
        <a:xfrm>
          <a:off x="0" y="0"/>
          <a:ext cx="6350000" cy="197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7" name="AutoShape 6"/>
        <xdr:cNvSpPr>
          <a:spLocks noChangeArrowheads="1"/>
        </xdr:cNvSpPr>
      </xdr:nvSpPr>
      <xdr:spPr bwMode="auto">
        <a:xfrm>
          <a:off x="0" y="0"/>
          <a:ext cx="6350000" cy="197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8" name="AutoShape 4"/>
        <xdr:cNvSpPr>
          <a:spLocks noChangeArrowheads="1"/>
        </xdr:cNvSpPr>
      </xdr:nvSpPr>
      <xdr:spPr bwMode="auto">
        <a:xfrm>
          <a:off x="0" y="0"/>
          <a:ext cx="6350000" cy="197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9" name="AutoShape 2"/>
        <xdr:cNvSpPr>
          <a:spLocks noChangeArrowheads="1"/>
        </xdr:cNvSpPr>
      </xdr:nvSpPr>
      <xdr:spPr bwMode="auto">
        <a:xfrm>
          <a:off x="0" y="0"/>
          <a:ext cx="6350000" cy="197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10" name="AutoShape 8"/>
        <xdr:cNvSpPr>
          <a:spLocks noChangeArrowheads="1"/>
        </xdr:cNvSpPr>
      </xdr:nvSpPr>
      <xdr:spPr bwMode="auto">
        <a:xfrm>
          <a:off x="0" y="0"/>
          <a:ext cx="6350000" cy="197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11" name="AutoShape 6"/>
        <xdr:cNvSpPr>
          <a:spLocks noChangeArrowheads="1"/>
        </xdr:cNvSpPr>
      </xdr:nvSpPr>
      <xdr:spPr bwMode="auto">
        <a:xfrm>
          <a:off x="0" y="0"/>
          <a:ext cx="6350000" cy="197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12" name="AutoShape 4"/>
        <xdr:cNvSpPr>
          <a:spLocks noChangeArrowheads="1"/>
        </xdr:cNvSpPr>
      </xdr:nvSpPr>
      <xdr:spPr bwMode="auto">
        <a:xfrm>
          <a:off x="0" y="0"/>
          <a:ext cx="6350000" cy="197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13" name="AutoShape 2"/>
        <xdr:cNvSpPr>
          <a:spLocks noChangeArrowheads="1"/>
        </xdr:cNvSpPr>
      </xdr:nvSpPr>
      <xdr:spPr bwMode="auto">
        <a:xfrm>
          <a:off x="0" y="0"/>
          <a:ext cx="6350000" cy="197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14" name="AutoShape 8"/>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15" name="AutoShape 6"/>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16" name="AutoShape 4"/>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635000</xdr:colOff>
      <xdr:row>11</xdr:row>
      <xdr:rowOff>406400</xdr:rowOff>
    </xdr:to>
    <xdr:sp macro="" textlink="">
      <xdr:nvSpPr>
        <xdr:cNvPr id="17" name="AutoShape 2"/>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11</xdr:row>
      <xdr:rowOff>133350</xdr:rowOff>
    </xdr:to>
    <xdr:sp macro="" textlink="">
      <xdr:nvSpPr>
        <xdr:cNvPr id="26" name="AutoShape 8"/>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11</xdr:row>
      <xdr:rowOff>133350</xdr:rowOff>
    </xdr:to>
    <xdr:sp macro="" textlink="">
      <xdr:nvSpPr>
        <xdr:cNvPr id="27" name="AutoShape 6"/>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11</xdr:row>
      <xdr:rowOff>133350</xdr:rowOff>
    </xdr:to>
    <xdr:sp macro="" textlink="">
      <xdr:nvSpPr>
        <xdr:cNvPr id="28" name="AutoShape 4"/>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11</xdr:row>
      <xdr:rowOff>133350</xdr:rowOff>
    </xdr:to>
    <xdr:sp macro="" textlink="">
      <xdr:nvSpPr>
        <xdr:cNvPr id="29" name="AutoShape 2"/>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11</xdr:row>
      <xdr:rowOff>133350</xdr:rowOff>
    </xdr:to>
    <xdr:sp macro="" textlink="">
      <xdr:nvSpPr>
        <xdr:cNvPr id="30" name="AutoShape 8"/>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11</xdr:row>
      <xdr:rowOff>133350</xdr:rowOff>
    </xdr:to>
    <xdr:sp macro="" textlink="">
      <xdr:nvSpPr>
        <xdr:cNvPr id="31" name="AutoShape 6"/>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11</xdr:row>
      <xdr:rowOff>133350</xdr:rowOff>
    </xdr:to>
    <xdr:sp macro="" textlink="">
      <xdr:nvSpPr>
        <xdr:cNvPr id="1024" name="AutoShape 4"/>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11</xdr:row>
      <xdr:rowOff>133350</xdr:rowOff>
    </xdr:to>
    <xdr:sp macro="" textlink="">
      <xdr:nvSpPr>
        <xdr:cNvPr id="1025" name="AutoShape 2"/>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11</xdr:row>
      <xdr:rowOff>133350</xdr:rowOff>
    </xdr:to>
    <xdr:sp macro="" textlink="">
      <xdr:nvSpPr>
        <xdr:cNvPr id="1027" name="AutoShape 8"/>
        <xdr:cNvSpPr>
          <a:spLocks noChangeArrowheads="1"/>
        </xdr:cNvSpPr>
      </xdr:nvSpPr>
      <xdr:spPr bwMode="auto">
        <a:xfrm>
          <a:off x="0" y="0"/>
          <a:ext cx="6353175" cy="6353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11</xdr:row>
      <xdr:rowOff>133350</xdr:rowOff>
    </xdr:to>
    <xdr:sp macro="" textlink="">
      <xdr:nvSpPr>
        <xdr:cNvPr id="1029" name="AutoShape 6"/>
        <xdr:cNvSpPr>
          <a:spLocks noChangeArrowheads="1"/>
        </xdr:cNvSpPr>
      </xdr:nvSpPr>
      <xdr:spPr bwMode="auto">
        <a:xfrm>
          <a:off x="0" y="0"/>
          <a:ext cx="6353175" cy="6353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11</xdr:row>
      <xdr:rowOff>133350</xdr:rowOff>
    </xdr:to>
    <xdr:sp macro="" textlink="">
      <xdr:nvSpPr>
        <xdr:cNvPr id="1031" name="AutoShape 4"/>
        <xdr:cNvSpPr>
          <a:spLocks noChangeArrowheads="1"/>
        </xdr:cNvSpPr>
      </xdr:nvSpPr>
      <xdr:spPr bwMode="auto">
        <a:xfrm>
          <a:off x="0" y="0"/>
          <a:ext cx="6353175" cy="6353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11</xdr:row>
      <xdr:rowOff>133350</xdr:rowOff>
    </xdr:to>
    <xdr:sp macro="" textlink="">
      <xdr:nvSpPr>
        <xdr:cNvPr id="1033" name="AutoShape 2"/>
        <xdr:cNvSpPr>
          <a:spLocks noChangeArrowheads="1"/>
        </xdr:cNvSpPr>
      </xdr:nvSpPr>
      <xdr:spPr bwMode="auto">
        <a:xfrm>
          <a:off x="0" y="0"/>
          <a:ext cx="6353175" cy="6353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11</xdr:row>
      <xdr:rowOff>133350</xdr:rowOff>
    </xdr:to>
    <xdr:sp macro="" textlink="">
      <xdr:nvSpPr>
        <xdr:cNvPr id="1034" name="AutoShape 8"/>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11</xdr:row>
      <xdr:rowOff>133350</xdr:rowOff>
    </xdr:to>
    <xdr:sp macro="" textlink="">
      <xdr:nvSpPr>
        <xdr:cNvPr id="1035" name="AutoShape 6"/>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11</xdr:row>
      <xdr:rowOff>133350</xdr:rowOff>
    </xdr:to>
    <xdr:sp macro="" textlink="">
      <xdr:nvSpPr>
        <xdr:cNvPr id="1036" name="AutoShape 4"/>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11</xdr:row>
      <xdr:rowOff>133350</xdr:rowOff>
    </xdr:to>
    <xdr:sp macro="" textlink="">
      <xdr:nvSpPr>
        <xdr:cNvPr id="1037" name="AutoShape 2"/>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7</xdr:row>
      <xdr:rowOff>133350</xdr:rowOff>
    </xdr:to>
    <xdr:sp macro="" textlink="">
      <xdr:nvSpPr>
        <xdr:cNvPr id="1038" name="AutoShape 8"/>
        <xdr:cNvSpPr>
          <a:spLocks noChangeArrowheads="1"/>
        </xdr:cNvSpPr>
      </xdr:nvSpPr>
      <xdr:spPr bwMode="auto">
        <a:xfrm>
          <a:off x="0" y="0"/>
          <a:ext cx="6353175" cy="5219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7</xdr:row>
      <xdr:rowOff>133350</xdr:rowOff>
    </xdr:to>
    <xdr:sp macro="" textlink="">
      <xdr:nvSpPr>
        <xdr:cNvPr id="1039" name="AutoShape 6"/>
        <xdr:cNvSpPr>
          <a:spLocks noChangeArrowheads="1"/>
        </xdr:cNvSpPr>
      </xdr:nvSpPr>
      <xdr:spPr bwMode="auto">
        <a:xfrm>
          <a:off x="0" y="0"/>
          <a:ext cx="6353175" cy="5219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7</xdr:row>
      <xdr:rowOff>133350</xdr:rowOff>
    </xdr:to>
    <xdr:sp macro="" textlink="">
      <xdr:nvSpPr>
        <xdr:cNvPr id="1040" name="AutoShape 4"/>
        <xdr:cNvSpPr>
          <a:spLocks noChangeArrowheads="1"/>
        </xdr:cNvSpPr>
      </xdr:nvSpPr>
      <xdr:spPr bwMode="auto">
        <a:xfrm>
          <a:off x="0" y="0"/>
          <a:ext cx="6353175" cy="5219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7</xdr:row>
      <xdr:rowOff>133350</xdr:rowOff>
    </xdr:to>
    <xdr:sp macro="" textlink="">
      <xdr:nvSpPr>
        <xdr:cNvPr id="1041" name="AutoShape 2"/>
        <xdr:cNvSpPr>
          <a:spLocks noChangeArrowheads="1"/>
        </xdr:cNvSpPr>
      </xdr:nvSpPr>
      <xdr:spPr bwMode="auto">
        <a:xfrm>
          <a:off x="0" y="0"/>
          <a:ext cx="6353175" cy="5219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42" name="AutoShape 8"/>
        <xdr:cNvSpPr>
          <a:spLocks noChangeArrowheads="1"/>
        </xdr:cNvSpPr>
      </xdr:nvSpPr>
      <xdr:spPr bwMode="auto">
        <a:xfrm>
          <a:off x="0" y="0"/>
          <a:ext cx="54387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43" name="AutoShape 6"/>
        <xdr:cNvSpPr>
          <a:spLocks noChangeArrowheads="1"/>
        </xdr:cNvSpPr>
      </xdr:nvSpPr>
      <xdr:spPr bwMode="auto">
        <a:xfrm>
          <a:off x="0" y="0"/>
          <a:ext cx="54387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44" name="AutoShape 4"/>
        <xdr:cNvSpPr>
          <a:spLocks noChangeArrowheads="1"/>
        </xdr:cNvSpPr>
      </xdr:nvSpPr>
      <xdr:spPr bwMode="auto">
        <a:xfrm>
          <a:off x="0" y="0"/>
          <a:ext cx="54387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45" name="AutoShape 2"/>
        <xdr:cNvSpPr>
          <a:spLocks noChangeArrowheads="1"/>
        </xdr:cNvSpPr>
      </xdr:nvSpPr>
      <xdr:spPr bwMode="auto">
        <a:xfrm>
          <a:off x="0" y="0"/>
          <a:ext cx="54387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46" name="AutoShape 8"/>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47" name="AutoShape 6"/>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48" name="AutoShape 4"/>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49" name="AutoShape 2"/>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50" name="AutoShape 8"/>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51" name="AutoShape 6"/>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52" name="AutoShape 4"/>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53" name="AutoShape 2"/>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54" name="AutoShape 8"/>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55" name="AutoShape 6"/>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56" name="AutoShape 4"/>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57" name="AutoShape 2"/>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58" name="AutoShape 8"/>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59" name="AutoShape 6"/>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60" name="AutoShape 4"/>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61" name="AutoShape 2"/>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62" name="AutoShape 8"/>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63" name="AutoShape 6"/>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64" name="AutoShape 4"/>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65" name="AutoShape 2"/>
        <xdr:cNvSpPr>
          <a:spLocks noChangeArrowheads="1"/>
        </xdr:cNvSpPr>
      </xdr:nvSpPr>
      <xdr:spPr bwMode="auto">
        <a:xfrm>
          <a:off x="0" y="0"/>
          <a:ext cx="5438775" cy="6838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66" name="AutoShape 8"/>
        <xdr:cNvSpPr>
          <a:spLocks noChangeArrowheads="1"/>
        </xdr:cNvSpPr>
      </xdr:nvSpPr>
      <xdr:spPr bwMode="auto">
        <a:xfrm>
          <a:off x="0" y="0"/>
          <a:ext cx="5438775" cy="6191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67" name="AutoShape 6"/>
        <xdr:cNvSpPr>
          <a:spLocks noChangeArrowheads="1"/>
        </xdr:cNvSpPr>
      </xdr:nvSpPr>
      <xdr:spPr bwMode="auto">
        <a:xfrm>
          <a:off x="0" y="0"/>
          <a:ext cx="5438775" cy="6191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68" name="AutoShape 4"/>
        <xdr:cNvSpPr>
          <a:spLocks noChangeArrowheads="1"/>
        </xdr:cNvSpPr>
      </xdr:nvSpPr>
      <xdr:spPr bwMode="auto">
        <a:xfrm>
          <a:off x="0" y="0"/>
          <a:ext cx="5438775" cy="6191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69" name="AutoShape 2"/>
        <xdr:cNvSpPr>
          <a:spLocks noChangeArrowheads="1"/>
        </xdr:cNvSpPr>
      </xdr:nvSpPr>
      <xdr:spPr bwMode="auto">
        <a:xfrm>
          <a:off x="0" y="0"/>
          <a:ext cx="5438775" cy="6191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70" name="AutoShape 8"/>
        <xdr:cNvSpPr>
          <a:spLocks noChangeArrowheads="1"/>
        </xdr:cNvSpPr>
      </xdr:nvSpPr>
      <xdr:spPr bwMode="auto">
        <a:xfrm>
          <a:off x="0" y="0"/>
          <a:ext cx="5438775" cy="6191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71" name="AutoShape 6"/>
        <xdr:cNvSpPr>
          <a:spLocks noChangeArrowheads="1"/>
        </xdr:cNvSpPr>
      </xdr:nvSpPr>
      <xdr:spPr bwMode="auto">
        <a:xfrm>
          <a:off x="0" y="0"/>
          <a:ext cx="5438775" cy="6191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72" name="AutoShape 4"/>
        <xdr:cNvSpPr>
          <a:spLocks noChangeArrowheads="1"/>
        </xdr:cNvSpPr>
      </xdr:nvSpPr>
      <xdr:spPr bwMode="auto">
        <a:xfrm>
          <a:off x="0" y="0"/>
          <a:ext cx="5438775" cy="6191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73" name="AutoShape 2"/>
        <xdr:cNvSpPr>
          <a:spLocks noChangeArrowheads="1"/>
        </xdr:cNvSpPr>
      </xdr:nvSpPr>
      <xdr:spPr bwMode="auto">
        <a:xfrm>
          <a:off x="0" y="0"/>
          <a:ext cx="5438775" cy="6191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74" name="AutoShape 8"/>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75" name="AutoShape 6"/>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76" name="AutoShape 4"/>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77" name="AutoShape 2"/>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78" name="AutoShape 8"/>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79" name="AutoShape 6"/>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80" name="AutoShape 4"/>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81" name="AutoShape 2"/>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82" name="AutoShape 8"/>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83" name="AutoShape 6"/>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84" name="AutoShape 4"/>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85" name="AutoShape 2"/>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86" name="AutoShape 8"/>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87" name="AutoShape 6"/>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88" name="AutoShape 4"/>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89" name="AutoShape 2"/>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90" name="AutoShape 8"/>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91" name="AutoShape 6"/>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92" name="AutoShape 4"/>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904875</xdr:colOff>
      <xdr:row>6</xdr:row>
      <xdr:rowOff>133350</xdr:rowOff>
    </xdr:to>
    <xdr:sp macro="" textlink="">
      <xdr:nvSpPr>
        <xdr:cNvPr id="1093" name="AutoShape 2"/>
        <xdr:cNvSpPr>
          <a:spLocks noChangeArrowheads="1"/>
        </xdr:cNvSpPr>
      </xdr:nvSpPr>
      <xdr:spPr bwMode="auto">
        <a:xfrm>
          <a:off x="0" y="0"/>
          <a:ext cx="5438775" cy="6029325"/>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1063440</xdr:colOff>
      <xdr:row>113</xdr:row>
      <xdr:rowOff>63720</xdr:rowOff>
    </xdr:from>
    <xdr:to>
      <xdr:col>14</xdr:col>
      <xdr:colOff>357840</xdr:colOff>
      <xdr:row>127</xdr:row>
      <xdr:rowOff>132840</xdr:rowOff>
    </xdr:to>
    <xdr:graphicFrame macro="">
      <xdr:nvGraphicFramePr>
        <xdr:cNvPr id="2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260839</xdr:colOff>
      <xdr:row>22</xdr:row>
      <xdr:rowOff>11724</xdr:rowOff>
    </xdr:from>
    <xdr:to>
      <xdr:col>8</xdr:col>
      <xdr:colOff>439616</xdr:colOff>
      <xdr:row>23</xdr:row>
      <xdr:rowOff>26378</xdr:rowOff>
    </xdr:to>
    <xdr:sp macro="" textlink="">
      <xdr:nvSpPr>
        <xdr:cNvPr id="68" name="Textfeld 67"/>
        <xdr:cNvSpPr txBox="1"/>
      </xdr:nvSpPr>
      <xdr:spPr>
        <a:xfrm>
          <a:off x="4605704" y="5184532"/>
          <a:ext cx="1519604" cy="20515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 Northbound Reefer</a:t>
          </a:r>
        </a:p>
      </xdr:txBody>
    </xdr:sp>
    <xdr:clientData/>
  </xdr:twoCellAnchor>
  <xdr:twoCellAnchor>
    <xdr:from>
      <xdr:col>6</xdr:col>
      <xdr:colOff>218342</xdr:colOff>
      <xdr:row>29</xdr:row>
      <xdr:rowOff>181708</xdr:rowOff>
    </xdr:from>
    <xdr:to>
      <xdr:col>8</xdr:col>
      <xdr:colOff>402980</xdr:colOff>
      <xdr:row>31</xdr:row>
      <xdr:rowOff>5862</xdr:rowOff>
    </xdr:to>
    <xdr:sp macro="" textlink="">
      <xdr:nvSpPr>
        <xdr:cNvPr id="67" name="Textfeld 66"/>
        <xdr:cNvSpPr txBox="1"/>
      </xdr:nvSpPr>
      <xdr:spPr>
        <a:xfrm>
          <a:off x="4563207" y="6688016"/>
          <a:ext cx="1525465" cy="205154"/>
        </a:xfrm>
        <a:prstGeom prst="rect">
          <a:avLst/>
        </a:prstGeom>
        <a:solidFill>
          <a:srgbClr val="CC66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 Westbound Reefer</a:t>
          </a:r>
        </a:p>
      </xdr:txBody>
    </xdr:sp>
    <xdr:clientData/>
  </xdr:twoCellAnchor>
  <xdr:twoCellAnchor>
    <xdr:from>
      <xdr:col>6</xdr:col>
      <xdr:colOff>278422</xdr:colOff>
      <xdr:row>10</xdr:row>
      <xdr:rowOff>65942</xdr:rowOff>
    </xdr:from>
    <xdr:to>
      <xdr:col>8</xdr:col>
      <xdr:colOff>388326</xdr:colOff>
      <xdr:row>11</xdr:row>
      <xdr:rowOff>80596</xdr:rowOff>
    </xdr:to>
    <xdr:sp macro="" textlink="">
      <xdr:nvSpPr>
        <xdr:cNvPr id="66" name="Textfeld 65"/>
        <xdr:cNvSpPr txBox="1"/>
      </xdr:nvSpPr>
      <xdr:spPr>
        <a:xfrm>
          <a:off x="4623287" y="2952750"/>
          <a:ext cx="1450731" cy="205154"/>
        </a:xfrm>
        <a:prstGeom prst="rect">
          <a:avLst/>
        </a:prstGeom>
        <a:solidFill>
          <a:srgbClr val="CC66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 Westbound Reefer</a:t>
          </a:r>
        </a:p>
      </xdr:txBody>
    </xdr:sp>
    <xdr:clientData/>
  </xdr:twoCellAnchor>
  <xdr:twoCellAnchor>
    <xdr:from>
      <xdr:col>1</xdr:col>
      <xdr:colOff>199440</xdr:colOff>
      <xdr:row>67</xdr:row>
      <xdr:rowOff>137880</xdr:rowOff>
    </xdr:from>
    <xdr:to>
      <xdr:col>4</xdr:col>
      <xdr:colOff>121680</xdr:colOff>
      <xdr:row>69</xdr:row>
      <xdr:rowOff>137520</xdr:rowOff>
    </xdr:to>
    <xdr:sp macro="" textlink="">
      <xdr:nvSpPr>
        <xdr:cNvPr id="2" name="CustomShape 1"/>
        <xdr:cNvSpPr/>
      </xdr:nvSpPr>
      <xdr:spPr>
        <a:xfrm>
          <a:off x="561390" y="14025330"/>
          <a:ext cx="2389215" cy="380640"/>
        </a:xfrm>
        <a:prstGeom prst="rightArrow">
          <a:avLst>
            <a:gd name="adj1" fmla="val 38235"/>
            <a:gd name="adj2" fmla="val 58824"/>
          </a:avLst>
        </a:prstGeom>
        <a:solidFill>
          <a:srgbClr val="996633"/>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1" strike="noStrike" spc="-1">
              <a:solidFill>
                <a:srgbClr val="FFFFFF"/>
              </a:solidFill>
              <a:latin typeface="Calibri"/>
            </a:rPr>
            <a:t>Manifests, TimeTable</a:t>
          </a:r>
          <a:endParaRPr lang="en-US" sz="1100" b="0" strike="noStrike" spc="-1">
            <a:latin typeface="Times New Roman"/>
          </a:endParaRPr>
        </a:p>
      </xdr:txBody>
    </xdr:sp>
    <xdr:clientData/>
  </xdr:twoCellAnchor>
  <xdr:twoCellAnchor>
    <xdr:from>
      <xdr:col>1</xdr:col>
      <xdr:colOff>199440</xdr:colOff>
      <xdr:row>69</xdr:row>
      <xdr:rowOff>118800</xdr:rowOff>
    </xdr:from>
    <xdr:to>
      <xdr:col>4</xdr:col>
      <xdr:colOff>121680</xdr:colOff>
      <xdr:row>71</xdr:row>
      <xdr:rowOff>118440</xdr:rowOff>
    </xdr:to>
    <xdr:sp macro="" textlink="">
      <xdr:nvSpPr>
        <xdr:cNvPr id="3" name="CustomShape 1"/>
        <xdr:cNvSpPr/>
      </xdr:nvSpPr>
      <xdr:spPr>
        <a:xfrm>
          <a:off x="561390" y="14387250"/>
          <a:ext cx="2389215" cy="380640"/>
        </a:xfrm>
        <a:prstGeom prst="rightArrow">
          <a:avLst>
            <a:gd name="adj1" fmla="val 38235"/>
            <a:gd name="adj2" fmla="val 58824"/>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1" strike="noStrike" spc="-1">
              <a:solidFill>
                <a:srgbClr val="FFFFFF"/>
              </a:solidFill>
              <a:latin typeface="Calibri"/>
            </a:rPr>
            <a:t>Locals, Called by Dispatch</a:t>
          </a:r>
          <a:endParaRPr lang="en-US" sz="1100" b="0" strike="noStrike" spc="-1">
            <a:latin typeface="Times New Roman"/>
          </a:endParaRPr>
        </a:p>
      </xdr:txBody>
    </xdr:sp>
    <xdr:clientData/>
  </xdr:twoCellAnchor>
  <xdr:twoCellAnchor>
    <xdr:from>
      <xdr:col>7</xdr:col>
      <xdr:colOff>454129</xdr:colOff>
      <xdr:row>3</xdr:row>
      <xdr:rowOff>151437</xdr:rowOff>
    </xdr:from>
    <xdr:to>
      <xdr:col>17</xdr:col>
      <xdr:colOff>675169</xdr:colOff>
      <xdr:row>6</xdr:row>
      <xdr:rowOff>66112</xdr:rowOff>
    </xdr:to>
    <xdr:sp macro="" textlink="">
      <xdr:nvSpPr>
        <xdr:cNvPr id="4" name="CustomShape 1"/>
        <xdr:cNvSpPr/>
      </xdr:nvSpPr>
      <xdr:spPr>
        <a:xfrm flipH="1">
          <a:off x="5227705" y="1702018"/>
          <a:ext cx="7087900" cy="479530"/>
        </a:xfrm>
        <a:prstGeom prst="rightArrow">
          <a:avLst>
            <a:gd name="adj1" fmla="val 38235"/>
            <a:gd name="adj2" fmla="val 45625"/>
          </a:avLst>
        </a:prstGeom>
        <a:solidFill>
          <a:srgbClr val="FFFF00"/>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Calibri"/>
            </a:rPr>
            <a:t># 601 Reefer Empty</a:t>
          </a:r>
          <a:endParaRPr lang="en-US" sz="1100" b="0" strike="noStrike" spc="-1">
            <a:latin typeface="Times New Roman"/>
          </a:endParaRPr>
        </a:p>
      </xdr:txBody>
    </xdr:sp>
    <xdr:clientData/>
  </xdr:twoCellAnchor>
  <xdr:twoCellAnchor>
    <xdr:from>
      <xdr:col>1</xdr:col>
      <xdr:colOff>200880</xdr:colOff>
      <xdr:row>71</xdr:row>
      <xdr:rowOff>166680</xdr:rowOff>
    </xdr:from>
    <xdr:to>
      <xdr:col>4</xdr:col>
      <xdr:colOff>123120</xdr:colOff>
      <xdr:row>73</xdr:row>
      <xdr:rowOff>166320</xdr:rowOff>
    </xdr:to>
    <xdr:sp macro="" textlink="">
      <xdr:nvSpPr>
        <xdr:cNvPr id="6" name="CustomShape 1"/>
        <xdr:cNvSpPr/>
      </xdr:nvSpPr>
      <xdr:spPr>
        <a:xfrm>
          <a:off x="562830" y="14816130"/>
          <a:ext cx="2389215" cy="380640"/>
        </a:xfrm>
        <a:prstGeom prst="rightArrow">
          <a:avLst>
            <a:gd name="adj1" fmla="val 38235"/>
            <a:gd name="adj2" fmla="val 58824"/>
          </a:avLst>
        </a:prstGeom>
        <a:solidFill>
          <a:srgbClr val="FF0000"/>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1" strike="noStrike" spc="-1">
              <a:solidFill>
                <a:srgbClr val="FFFFFF"/>
              </a:solidFill>
              <a:latin typeface="Calibri"/>
            </a:rPr>
            <a:t>Locals, extras</a:t>
          </a:r>
          <a:endParaRPr lang="en-US" sz="1100" b="0" strike="noStrike" spc="-1">
            <a:latin typeface="Times New Roman"/>
          </a:endParaRPr>
        </a:p>
      </xdr:txBody>
    </xdr:sp>
    <xdr:clientData/>
  </xdr:twoCellAnchor>
  <xdr:twoCellAnchor>
    <xdr:from>
      <xdr:col>17</xdr:col>
      <xdr:colOff>23760</xdr:colOff>
      <xdr:row>2</xdr:row>
      <xdr:rowOff>100080</xdr:rowOff>
    </xdr:from>
    <xdr:to>
      <xdr:col>17</xdr:col>
      <xdr:colOff>293760</xdr:colOff>
      <xdr:row>2</xdr:row>
      <xdr:rowOff>376200</xdr:rowOff>
    </xdr:to>
    <xdr:sp macro="" textlink="">
      <xdr:nvSpPr>
        <xdr:cNvPr id="7" name="CustomShape 1"/>
        <xdr:cNvSpPr/>
      </xdr:nvSpPr>
      <xdr:spPr>
        <a:xfrm>
          <a:off x="10310760" y="585855"/>
          <a:ext cx="270000" cy="27612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368658</xdr:colOff>
      <xdr:row>2</xdr:row>
      <xdr:rowOff>709116</xdr:rowOff>
    </xdr:from>
    <xdr:to>
      <xdr:col>17</xdr:col>
      <xdr:colOff>640458</xdr:colOff>
      <xdr:row>2</xdr:row>
      <xdr:rowOff>987036</xdr:rowOff>
    </xdr:to>
    <xdr:sp macro="" textlink="">
      <xdr:nvSpPr>
        <xdr:cNvPr id="8" name="CustomShape 1"/>
        <xdr:cNvSpPr/>
      </xdr:nvSpPr>
      <xdr:spPr>
        <a:xfrm>
          <a:off x="12009094" y="1196442"/>
          <a:ext cx="271800" cy="277920"/>
        </a:xfrm>
        <a:prstGeom prst="ellipse">
          <a:avLst/>
        </a:prstGeom>
        <a:solidFill>
          <a:srgbClr val="00B0F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340920</xdr:colOff>
      <xdr:row>2</xdr:row>
      <xdr:rowOff>99360</xdr:rowOff>
    </xdr:from>
    <xdr:to>
      <xdr:col>17</xdr:col>
      <xdr:colOff>615960</xdr:colOff>
      <xdr:row>2</xdr:row>
      <xdr:rowOff>377280</xdr:rowOff>
    </xdr:to>
    <xdr:sp macro="" textlink="">
      <xdr:nvSpPr>
        <xdr:cNvPr id="9" name="CustomShape 1"/>
        <xdr:cNvSpPr/>
      </xdr:nvSpPr>
      <xdr:spPr>
        <a:xfrm>
          <a:off x="10627920" y="585135"/>
          <a:ext cx="275040" cy="27792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351725</xdr:colOff>
      <xdr:row>2</xdr:row>
      <xdr:rowOff>685164</xdr:rowOff>
    </xdr:from>
    <xdr:to>
      <xdr:col>9</xdr:col>
      <xdr:colOff>624965</xdr:colOff>
      <xdr:row>2</xdr:row>
      <xdr:rowOff>967764</xdr:rowOff>
    </xdr:to>
    <xdr:sp macro="" textlink="">
      <xdr:nvSpPr>
        <xdr:cNvPr id="10" name="CustomShape 1"/>
        <xdr:cNvSpPr/>
      </xdr:nvSpPr>
      <xdr:spPr>
        <a:xfrm>
          <a:off x="6487597" y="1172490"/>
          <a:ext cx="273240" cy="2826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xdr:col>
      <xdr:colOff>483120</xdr:colOff>
      <xdr:row>2</xdr:row>
      <xdr:rowOff>708120</xdr:rowOff>
    </xdr:from>
    <xdr:to>
      <xdr:col>1</xdr:col>
      <xdr:colOff>753120</xdr:colOff>
      <xdr:row>2</xdr:row>
      <xdr:rowOff>982080</xdr:rowOff>
    </xdr:to>
    <xdr:sp macro="" textlink="">
      <xdr:nvSpPr>
        <xdr:cNvPr id="11" name="CustomShape 1"/>
        <xdr:cNvSpPr/>
      </xdr:nvSpPr>
      <xdr:spPr>
        <a:xfrm>
          <a:off x="845070" y="1193895"/>
          <a:ext cx="270000" cy="273960"/>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xdr:col>
      <xdr:colOff>131040</xdr:colOff>
      <xdr:row>2</xdr:row>
      <xdr:rowOff>710280</xdr:rowOff>
    </xdr:from>
    <xdr:to>
      <xdr:col>1</xdr:col>
      <xdr:colOff>407160</xdr:colOff>
      <xdr:row>2</xdr:row>
      <xdr:rowOff>979560</xdr:rowOff>
    </xdr:to>
    <xdr:sp macro="" textlink="">
      <xdr:nvSpPr>
        <xdr:cNvPr id="12" name="CustomShape 1"/>
        <xdr:cNvSpPr/>
      </xdr:nvSpPr>
      <xdr:spPr>
        <a:xfrm>
          <a:off x="492990" y="1196055"/>
          <a:ext cx="276120" cy="269280"/>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648360</xdr:colOff>
      <xdr:row>2</xdr:row>
      <xdr:rowOff>107640</xdr:rowOff>
    </xdr:from>
    <xdr:to>
      <xdr:col>18</xdr:col>
      <xdr:colOff>4320</xdr:colOff>
      <xdr:row>2</xdr:row>
      <xdr:rowOff>385560</xdr:rowOff>
    </xdr:to>
    <xdr:sp macro="" textlink="">
      <xdr:nvSpPr>
        <xdr:cNvPr id="16" name="CustomShape 1"/>
        <xdr:cNvSpPr/>
      </xdr:nvSpPr>
      <xdr:spPr>
        <a:xfrm>
          <a:off x="10935360" y="593415"/>
          <a:ext cx="279885" cy="277920"/>
        </a:xfrm>
        <a:prstGeom prst="ellips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453395</xdr:colOff>
      <xdr:row>17</xdr:row>
      <xdr:rowOff>34152</xdr:rowOff>
    </xdr:from>
    <xdr:to>
      <xdr:col>15</xdr:col>
      <xdr:colOff>542702</xdr:colOff>
      <xdr:row>19</xdr:row>
      <xdr:rowOff>123076</xdr:rowOff>
    </xdr:to>
    <xdr:sp macro="" textlink="">
      <xdr:nvSpPr>
        <xdr:cNvPr id="22" name="CustomShape 1"/>
        <xdr:cNvSpPr/>
      </xdr:nvSpPr>
      <xdr:spPr>
        <a:xfrm flipH="1">
          <a:off x="6589267" y="4220722"/>
          <a:ext cx="4220499" cy="465494"/>
        </a:xfrm>
        <a:prstGeom prst="rightArrow">
          <a:avLst>
            <a:gd name="adj1" fmla="val 38235"/>
            <a:gd name="adj2" fmla="val 48743"/>
          </a:avLst>
        </a:prstGeom>
        <a:solidFill>
          <a:srgbClr val="FFC000"/>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Calibri"/>
            </a:rPr>
            <a:t># 309 Oakesdale  Turn</a:t>
          </a:r>
        </a:p>
      </xdr:txBody>
    </xdr:sp>
    <xdr:clientData/>
  </xdr:twoCellAnchor>
  <xdr:twoCellAnchor>
    <xdr:from>
      <xdr:col>9</xdr:col>
      <xdr:colOff>418156</xdr:colOff>
      <xdr:row>15</xdr:row>
      <xdr:rowOff>20281</xdr:rowOff>
    </xdr:from>
    <xdr:to>
      <xdr:col>15</xdr:col>
      <xdr:colOff>609156</xdr:colOff>
      <xdr:row>17</xdr:row>
      <xdr:rowOff>109205</xdr:rowOff>
    </xdr:to>
    <xdr:sp macro="" textlink="">
      <xdr:nvSpPr>
        <xdr:cNvPr id="24" name="CustomShape 1"/>
        <xdr:cNvSpPr/>
      </xdr:nvSpPr>
      <xdr:spPr>
        <a:xfrm>
          <a:off x="6554028" y="3830281"/>
          <a:ext cx="4322192" cy="465494"/>
        </a:xfrm>
        <a:prstGeom prst="rightArrow">
          <a:avLst>
            <a:gd name="adj1" fmla="val 38235"/>
            <a:gd name="adj2" fmla="val 48743"/>
          </a:avLst>
        </a:prstGeom>
        <a:solidFill>
          <a:srgbClr val="FFC000"/>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Calibri"/>
            </a:rPr>
            <a:t># 308 Oakesdale Turn</a:t>
          </a:r>
          <a:endParaRPr lang="en-US" sz="1100" b="0" strike="noStrike" spc="-1">
            <a:latin typeface="Times New Roman"/>
          </a:endParaRPr>
        </a:p>
      </xdr:txBody>
    </xdr:sp>
    <xdr:clientData/>
  </xdr:twoCellAnchor>
  <xdr:twoCellAnchor>
    <xdr:from>
      <xdr:col>7</xdr:col>
      <xdr:colOff>637200</xdr:colOff>
      <xdr:row>36</xdr:row>
      <xdr:rowOff>2160</xdr:rowOff>
    </xdr:from>
    <xdr:to>
      <xdr:col>17</xdr:col>
      <xdr:colOff>730800</xdr:colOff>
      <xdr:row>38</xdr:row>
      <xdr:rowOff>105120</xdr:rowOff>
    </xdr:to>
    <xdr:sp macro="" textlink="">
      <xdr:nvSpPr>
        <xdr:cNvPr id="27" name="CustomShape 1"/>
        <xdr:cNvSpPr/>
      </xdr:nvSpPr>
      <xdr:spPr>
        <a:xfrm>
          <a:off x="5399700" y="7841235"/>
          <a:ext cx="5618100" cy="483960"/>
        </a:xfrm>
        <a:prstGeom prst="rightArrow">
          <a:avLst>
            <a:gd name="adj1" fmla="val 38235"/>
            <a:gd name="adj2" fmla="val 45625"/>
          </a:avLst>
        </a:prstGeom>
        <a:solidFill>
          <a:srgbClr val="FFFF00"/>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Calibri"/>
            </a:rPr>
            <a:t># 614 Reefer Empty</a:t>
          </a:r>
          <a:endParaRPr lang="en-US" sz="1100" b="0" strike="noStrike" spc="-1">
            <a:latin typeface="Times New Roman"/>
          </a:endParaRPr>
        </a:p>
      </xdr:txBody>
    </xdr:sp>
    <xdr:clientData/>
  </xdr:twoCellAnchor>
  <xdr:twoCellAnchor>
    <xdr:from>
      <xdr:col>1</xdr:col>
      <xdr:colOff>308264</xdr:colOff>
      <xdr:row>7</xdr:row>
      <xdr:rowOff>124</xdr:rowOff>
    </xdr:from>
    <xdr:to>
      <xdr:col>13</xdr:col>
      <xdr:colOff>564854</xdr:colOff>
      <xdr:row>11</xdr:row>
      <xdr:rowOff>16662</xdr:rowOff>
    </xdr:to>
    <xdr:grpSp>
      <xdr:nvGrpSpPr>
        <xdr:cNvPr id="33" name="Gruppieren 32"/>
        <xdr:cNvGrpSpPr/>
      </xdr:nvGrpSpPr>
      <xdr:grpSpPr>
        <a:xfrm>
          <a:off x="672140" y="2333214"/>
          <a:ext cx="8743472" cy="787100"/>
          <a:chOff x="673787" y="2791171"/>
          <a:chExt cx="8751532" cy="769677"/>
        </a:xfrm>
        <a:solidFill>
          <a:srgbClr val="CC6600"/>
        </a:solidFill>
      </xdr:grpSpPr>
      <xdr:sp macro="" textlink="">
        <xdr:nvSpPr>
          <xdr:cNvPr id="13" name="CustomShape 1"/>
          <xdr:cNvSpPr/>
        </xdr:nvSpPr>
        <xdr:spPr>
          <a:xfrm>
            <a:off x="673787" y="2791171"/>
            <a:ext cx="8692795" cy="417969"/>
          </a:xfrm>
          <a:prstGeom prst="rightArrow">
            <a:avLst>
              <a:gd name="adj1" fmla="val 38235"/>
              <a:gd name="adj2" fmla="val 45625"/>
            </a:avLst>
          </a:prstGeom>
          <a:grp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Calibri"/>
              </a:rPr>
              <a:t>                                                                                                                      # 208 </a:t>
            </a:r>
            <a:r>
              <a:rPr lang="de-DE" sz="1100" b="0" i="0" u="none" strike="noStrike">
                <a:effectLst/>
                <a:latin typeface="+mn-lt"/>
                <a:ea typeface="+mn-ea"/>
                <a:cs typeface="+mn-cs"/>
              </a:rPr>
              <a:t>Morning Centralia Turn</a:t>
            </a:r>
            <a:r>
              <a:rPr lang="de-DE"/>
              <a:t> </a:t>
            </a:r>
            <a:endParaRPr lang="en-US" sz="1100" b="0" strike="noStrike" spc="-1">
              <a:latin typeface="Times New Roman"/>
            </a:endParaRPr>
          </a:p>
        </xdr:txBody>
      </xdr:sp>
      <xdr:sp macro="" textlink="">
        <xdr:nvSpPr>
          <xdr:cNvPr id="17" name="CustomShape 1"/>
          <xdr:cNvSpPr/>
        </xdr:nvSpPr>
        <xdr:spPr>
          <a:xfrm flipH="1">
            <a:off x="695779" y="3142878"/>
            <a:ext cx="8652012" cy="417970"/>
          </a:xfrm>
          <a:prstGeom prst="rightArrow">
            <a:avLst>
              <a:gd name="adj1" fmla="val 38235"/>
              <a:gd name="adj2" fmla="val 45625"/>
            </a:avLst>
          </a:prstGeom>
          <a:grp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Calibri"/>
              </a:rPr>
              <a:t>                                                                                                               # 209 </a:t>
            </a:r>
            <a:r>
              <a:rPr lang="de-DE" sz="1100" b="0" i="0" u="none" strike="noStrike">
                <a:effectLst/>
                <a:latin typeface="+mn-lt"/>
                <a:ea typeface="+mn-ea"/>
                <a:cs typeface="+mn-cs"/>
              </a:rPr>
              <a:t>Morning Centralia Turn</a:t>
            </a:r>
            <a:r>
              <a:rPr lang="de-DE"/>
              <a:t> </a:t>
            </a:r>
            <a:endParaRPr lang="en-US" sz="1100" b="0" strike="noStrike" spc="-1">
              <a:latin typeface="Times New Roman"/>
            </a:endParaRPr>
          </a:p>
        </xdr:txBody>
      </xdr:sp>
      <xdr:sp macro="" textlink="">
        <xdr:nvSpPr>
          <xdr:cNvPr id="32" name="Rechteck 31"/>
          <xdr:cNvSpPr/>
        </xdr:nvSpPr>
        <xdr:spPr>
          <a:xfrm>
            <a:off x="9303488" y="3056861"/>
            <a:ext cx="121831" cy="376569"/>
          </a:xfrm>
          <a:prstGeom prst="rect">
            <a:avLst/>
          </a:prstGeom>
          <a:grp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marL="0" indent="0" algn="ctr">
              <a:lnSpc>
                <a:spcPct val="100000"/>
              </a:lnSpc>
            </a:pPr>
            <a:endParaRPr lang="de-DE" sz="1100" b="0" strike="noStrike" spc="-1">
              <a:solidFill>
                <a:srgbClr val="000000"/>
              </a:solidFill>
              <a:latin typeface="Calibri"/>
              <a:ea typeface="+mn-ea"/>
              <a:cs typeface="+mn-cs"/>
            </a:endParaRPr>
          </a:p>
        </xdr:txBody>
      </xdr:sp>
    </xdr:grpSp>
    <xdr:clientData/>
  </xdr:twoCellAnchor>
  <xdr:twoCellAnchor>
    <xdr:from>
      <xdr:col>5</xdr:col>
      <xdr:colOff>283325</xdr:colOff>
      <xdr:row>11</xdr:row>
      <xdr:rowOff>41769</xdr:rowOff>
    </xdr:from>
    <xdr:to>
      <xdr:col>17</xdr:col>
      <xdr:colOff>628650</xdr:colOff>
      <xdr:row>15</xdr:row>
      <xdr:rowOff>58306</xdr:rowOff>
    </xdr:to>
    <xdr:grpSp>
      <xdr:nvGrpSpPr>
        <xdr:cNvPr id="34" name="Gruppieren 33"/>
        <xdr:cNvGrpSpPr/>
      </xdr:nvGrpSpPr>
      <xdr:grpSpPr>
        <a:xfrm flipH="1">
          <a:off x="3526106" y="3145421"/>
          <a:ext cx="8735887" cy="787098"/>
          <a:chOff x="695779" y="2791171"/>
          <a:chExt cx="8729540" cy="769677"/>
        </a:xfrm>
        <a:solidFill>
          <a:srgbClr val="CC6600"/>
        </a:solidFill>
      </xdr:grpSpPr>
      <xdr:sp macro="" textlink="">
        <xdr:nvSpPr>
          <xdr:cNvPr id="35" name="CustomShape 1"/>
          <xdr:cNvSpPr/>
        </xdr:nvSpPr>
        <xdr:spPr>
          <a:xfrm>
            <a:off x="710373" y="2791171"/>
            <a:ext cx="8692795" cy="417969"/>
          </a:xfrm>
          <a:prstGeom prst="rightArrow">
            <a:avLst>
              <a:gd name="adj1" fmla="val 38235"/>
              <a:gd name="adj2" fmla="val 45625"/>
            </a:avLst>
          </a:prstGeom>
          <a:grp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mn-lt"/>
              </a:rPr>
              <a:t># 201 Morning Parkwater Turn</a:t>
            </a:r>
            <a:endParaRPr lang="en-US" sz="1100" b="0" strike="noStrike" spc="-1">
              <a:latin typeface="Times New Roman"/>
            </a:endParaRPr>
          </a:p>
        </xdr:txBody>
      </xdr:sp>
      <xdr:sp macro="" textlink="">
        <xdr:nvSpPr>
          <xdr:cNvPr id="36" name="CustomShape 1"/>
          <xdr:cNvSpPr/>
        </xdr:nvSpPr>
        <xdr:spPr>
          <a:xfrm flipH="1">
            <a:off x="695779" y="3142878"/>
            <a:ext cx="8652012" cy="417970"/>
          </a:xfrm>
          <a:prstGeom prst="rightArrow">
            <a:avLst>
              <a:gd name="adj1" fmla="val 38235"/>
              <a:gd name="adj2" fmla="val 45625"/>
            </a:avLst>
          </a:prstGeom>
          <a:grp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r>
              <a:rPr lang="en-US" sz="1100" b="0" strike="noStrike" spc="-1">
                <a:solidFill>
                  <a:srgbClr val="000000"/>
                </a:solidFill>
                <a:latin typeface="+mn-lt"/>
              </a:rPr>
              <a:t># 202 Morning Parkwater Turn</a:t>
            </a:r>
            <a:endParaRPr lang="de-DE">
              <a:effectLst/>
            </a:endParaRPr>
          </a:p>
        </xdr:txBody>
      </xdr:sp>
      <xdr:sp macro="" textlink="">
        <xdr:nvSpPr>
          <xdr:cNvPr id="37" name="Rechteck 36"/>
          <xdr:cNvSpPr/>
        </xdr:nvSpPr>
        <xdr:spPr>
          <a:xfrm>
            <a:off x="9303488" y="3056861"/>
            <a:ext cx="121831" cy="376569"/>
          </a:xfrm>
          <a:prstGeom prst="rect">
            <a:avLst/>
          </a:prstGeom>
          <a:grp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marL="0" indent="0" algn="ctr">
              <a:lnSpc>
                <a:spcPct val="100000"/>
              </a:lnSpc>
            </a:pPr>
            <a:endParaRPr lang="de-DE" sz="1100" b="0" strike="noStrike" spc="-1">
              <a:solidFill>
                <a:srgbClr val="000000"/>
              </a:solidFill>
              <a:latin typeface="Calibri"/>
              <a:ea typeface="+mn-ea"/>
              <a:cs typeface="+mn-cs"/>
            </a:endParaRPr>
          </a:p>
        </xdr:txBody>
      </xdr:sp>
    </xdr:grpSp>
    <xdr:clientData/>
  </xdr:twoCellAnchor>
  <xdr:twoCellAnchor>
    <xdr:from>
      <xdr:col>3</xdr:col>
      <xdr:colOff>661343</xdr:colOff>
      <xdr:row>18</xdr:row>
      <xdr:rowOff>135268</xdr:rowOff>
    </xdr:from>
    <xdr:to>
      <xdr:col>9</xdr:col>
      <xdr:colOff>484836</xdr:colOff>
      <xdr:row>21</xdr:row>
      <xdr:rowOff>35908</xdr:rowOff>
    </xdr:to>
    <xdr:sp macro="" textlink="">
      <xdr:nvSpPr>
        <xdr:cNvPr id="38" name="CustomShape 1"/>
        <xdr:cNvSpPr/>
      </xdr:nvSpPr>
      <xdr:spPr>
        <a:xfrm flipH="1">
          <a:off x="2390497" y="4546076"/>
          <a:ext cx="4226974" cy="472140"/>
        </a:xfrm>
        <a:prstGeom prst="rightArrow">
          <a:avLst>
            <a:gd name="adj1" fmla="val 38235"/>
            <a:gd name="adj2" fmla="val 48743"/>
          </a:avLst>
        </a:prstGeom>
        <a:solidFill>
          <a:srgbClr val="FFC000"/>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Calibri"/>
            </a:rPr>
            <a:t># 305 Fremont Turn</a:t>
          </a:r>
          <a:endParaRPr lang="en-US" sz="1100" b="0" strike="noStrike" spc="-1">
            <a:latin typeface="Times New Roman"/>
          </a:endParaRPr>
        </a:p>
      </xdr:txBody>
    </xdr:sp>
    <xdr:clientData/>
  </xdr:twoCellAnchor>
  <xdr:twoCellAnchor>
    <xdr:from>
      <xdr:col>3</xdr:col>
      <xdr:colOff>625934</xdr:colOff>
      <xdr:row>20</xdr:row>
      <xdr:rowOff>121397</xdr:rowOff>
    </xdr:from>
    <xdr:to>
      <xdr:col>9</xdr:col>
      <xdr:colOff>551120</xdr:colOff>
      <xdr:row>23</xdr:row>
      <xdr:rowOff>22036</xdr:rowOff>
    </xdr:to>
    <xdr:sp macro="" textlink="">
      <xdr:nvSpPr>
        <xdr:cNvPr id="39" name="CustomShape 1"/>
        <xdr:cNvSpPr/>
      </xdr:nvSpPr>
      <xdr:spPr>
        <a:xfrm>
          <a:off x="2355088" y="4913205"/>
          <a:ext cx="4328667" cy="472139"/>
        </a:xfrm>
        <a:prstGeom prst="rightArrow">
          <a:avLst>
            <a:gd name="adj1" fmla="val 38235"/>
            <a:gd name="adj2" fmla="val 48743"/>
          </a:avLst>
        </a:prstGeom>
        <a:solidFill>
          <a:srgbClr val="FFC000"/>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Calibri"/>
            </a:rPr>
            <a:t># 306 Fremont</a:t>
          </a:r>
          <a:r>
            <a:rPr lang="en-US" sz="1100" b="0" strike="noStrike" spc="-1" baseline="0">
              <a:solidFill>
                <a:srgbClr val="000000"/>
              </a:solidFill>
              <a:latin typeface="Calibri"/>
            </a:rPr>
            <a:t> Turn</a:t>
          </a:r>
          <a:endParaRPr lang="en-US" sz="1100" b="0" strike="noStrike" spc="-1">
            <a:latin typeface="Times New Roman"/>
          </a:endParaRPr>
        </a:p>
      </xdr:txBody>
    </xdr:sp>
    <xdr:clientData/>
  </xdr:twoCellAnchor>
  <xdr:twoCellAnchor>
    <xdr:from>
      <xdr:col>1</xdr:col>
      <xdr:colOff>471609</xdr:colOff>
      <xdr:row>26</xdr:row>
      <xdr:rowOff>130373</xdr:rowOff>
    </xdr:from>
    <xdr:to>
      <xdr:col>13</xdr:col>
      <xdr:colOff>706178</xdr:colOff>
      <xdr:row>30</xdr:row>
      <xdr:rowOff>146911</xdr:rowOff>
    </xdr:to>
    <xdr:grpSp>
      <xdr:nvGrpSpPr>
        <xdr:cNvPr id="40" name="Gruppieren 39"/>
        <xdr:cNvGrpSpPr/>
      </xdr:nvGrpSpPr>
      <xdr:grpSpPr>
        <a:xfrm>
          <a:off x="835485" y="6123631"/>
          <a:ext cx="8721451" cy="787100"/>
          <a:chOff x="695779" y="2791171"/>
          <a:chExt cx="8729540" cy="769677"/>
        </a:xfrm>
        <a:solidFill>
          <a:srgbClr val="CC6600"/>
        </a:solidFill>
      </xdr:grpSpPr>
      <xdr:sp macro="" textlink="">
        <xdr:nvSpPr>
          <xdr:cNvPr id="41" name="CustomShape 1"/>
          <xdr:cNvSpPr/>
        </xdr:nvSpPr>
        <xdr:spPr>
          <a:xfrm>
            <a:off x="710373" y="2791171"/>
            <a:ext cx="8692795" cy="417969"/>
          </a:xfrm>
          <a:prstGeom prst="rightArrow">
            <a:avLst>
              <a:gd name="adj1" fmla="val 38235"/>
              <a:gd name="adj2" fmla="val 45625"/>
            </a:avLst>
          </a:prstGeom>
          <a:grp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Calibri"/>
              </a:rPr>
              <a:t>                                                                                                  # 216</a:t>
            </a:r>
            <a:r>
              <a:rPr lang="en-US" sz="1100" b="0" strike="noStrike" spc="-1" baseline="0">
                <a:solidFill>
                  <a:srgbClr val="000000"/>
                </a:solidFill>
                <a:latin typeface="+mn-lt"/>
              </a:rPr>
              <a:t> Noon Centralia Turn</a:t>
            </a:r>
            <a:endParaRPr lang="en-US" sz="1100" b="0" strike="noStrike" spc="-1">
              <a:latin typeface="Times New Roman"/>
            </a:endParaRPr>
          </a:p>
        </xdr:txBody>
      </xdr:sp>
      <xdr:sp macro="" textlink="">
        <xdr:nvSpPr>
          <xdr:cNvPr id="42" name="CustomShape 1"/>
          <xdr:cNvSpPr/>
        </xdr:nvSpPr>
        <xdr:spPr>
          <a:xfrm flipH="1">
            <a:off x="695779" y="3142878"/>
            <a:ext cx="8652012" cy="417970"/>
          </a:xfrm>
          <a:prstGeom prst="rightArrow">
            <a:avLst>
              <a:gd name="adj1" fmla="val 38235"/>
              <a:gd name="adj2" fmla="val 45625"/>
            </a:avLst>
          </a:prstGeom>
          <a:grp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mn-lt"/>
              </a:rPr>
              <a:t>                                                                                                # 217 Noon Centralia Turn</a:t>
            </a:r>
            <a:endParaRPr lang="en-US" sz="1100" b="0" strike="noStrike" spc="-1">
              <a:latin typeface="Times New Roman"/>
            </a:endParaRPr>
          </a:p>
        </xdr:txBody>
      </xdr:sp>
      <xdr:sp macro="" textlink="">
        <xdr:nvSpPr>
          <xdr:cNvPr id="43" name="Rechteck 42"/>
          <xdr:cNvSpPr/>
        </xdr:nvSpPr>
        <xdr:spPr>
          <a:xfrm>
            <a:off x="9303488" y="3056861"/>
            <a:ext cx="121831" cy="376569"/>
          </a:xfrm>
          <a:prstGeom prst="rect">
            <a:avLst/>
          </a:prstGeom>
          <a:grp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marL="0" indent="0" algn="ctr">
              <a:lnSpc>
                <a:spcPct val="100000"/>
              </a:lnSpc>
            </a:pPr>
            <a:endParaRPr lang="de-DE" sz="1100" b="0" strike="noStrike" spc="-1">
              <a:solidFill>
                <a:srgbClr val="000000"/>
              </a:solidFill>
              <a:latin typeface="Calibri"/>
              <a:ea typeface="+mn-ea"/>
              <a:cs typeface="+mn-cs"/>
            </a:endParaRPr>
          </a:p>
        </xdr:txBody>
      </xdr:sp>
    </xdr:grpSp>
    <xdr:clientData/>
  </xdr:twoCellAnchor>
  <xdr:twoCellAnchor>
    <xdr:from>
      <xdr:col>5</xdr:col>
      <xdr:colOff>324968</xdr:colOff>
      <xdr:row>30</xdr:row>
      <xdr:rowOff>183093</xdr:rowOff>
    </xdr:from>
    <xdr:to>
      <xdr:col>17</xdr:col>
      <xdr:colOff>670293</xdr:colOff>
      <xdr:row>35</xdr:row>
      <xdr:rowOff>11345</xdr:rowOff>
    </xdr:to>
    <xdr:grpSp>
      <xdr:nvGrpSpPr>
        <xdr:cNvPr id="45" name="Gruppieren 44"/>
        <xdr:cNvGrpSpPr/>
      </xdr:nvGrpSpPr>
      <xdr:grpSpPr>
        <a:xfrm flipH="1">
          <a:off x="3567749" y="6946913"/>
          <a:ext cx="8735887" cy="791454"/>
          <a:chOff x="695779" y="2791171"/>
          <a:chExt cx="8729540" cy="769677"/>
        </a:xfrm>
        <a:solidFill>
          <a:srgbClr val="CC6600"/>
        </a:solidFill>
      </xdr:grpSpPr>
      <xdr:sp macro="" textlink="">
        <xdr:nvSpPr>
          <xdr:cNvPr id="46" name="CustomShape 1"/>
          <xdr:cNvSpPr/>
        </xdr:nvSpPr>
        <xdr:spPr>
          <a:xfrm>
            <a:off x="710373" y="2791171"/>
            <a:ext cx="8692795" cy="417969"/>
          </a:xfrm>
          <a:prstGeom prst="rightArrow">
            <a:avLst>
              <a:gd name="adj1" fmla="val 38235"/>
              <a:gd name="adj2" fmla="val 45625"/>
            </a:avLst>
          </a:prstGeom>
          <a:grp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mn-lt"/>
              </a:rPr>
              <a:t># 213 Noon Parkwater Turn</a:t>
            </a:r>
            <a:endParaRPr lang="en-US" sz="1100" b="0" strike="noStrike" spc="-1">
              <a:latin typeface="Times New Roman"/>
            </a:endParaRPr>
          </a:p>
        </xdr:txBody>
      </xdr:sp>
      <xdr:sp macro="" textlink="">
        <xdr:nvSpPr>
          <xdr:cNvPr id="47" name="CustomShape 1"/>
          <xdr:cNvSpPr/>
        </xdr:nvSpPr>
        <xdr:spPr>
          <a:xfrm flipH="1">
            <a:off x="695779" y="3142878"/>
            <a:ext cx="8652012" cy="417970"/>
          </a:xfrm>
          <a:prstGeom prst="rightArrow">
            <a:avLst>
              <a:gd name="adj1" fmla="val 38235"/>
              <a:gd name="adj2" fmla="val 45625"/>
            </a:avLst>
          </a:prstGeom>
          <a:grp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mn-lt"/>
              </a:rPr>
              <a:t># 214 Noon Parkwater Turn</a:t>
            </a:r>
            <a:endParaRPr lang="en-US" sz="1100" b="0" strike="noStrike" spc="-1">
              <a:latin typeface="Times New Roman"/>
            </a:endParaRPr>
          </a:p>
        </xdr:txBody>
      </xdr:sp>
      <xdr:sp macro="" textlink="">
        <xdr:nvSpPr>
          <xdr:cNvPr id="48" name="Rechteck 47"/>
          <xdr:cNvSpPr/>
        </xdr:nvSpPr>
        <xdr:spPr>
          <a:xfrm>
            <a:off x="9303488" y="3056861"/>
            <a:ext cx="121831" cy="376569"/>
          </a:xfrm>
          <a:prstGeom prst="rect">
            <a:avLst/>
          </a:prstGeom>
          <a:grp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marL="0" indent="0" algn="ctr">
              <a:lnSpc>
                <a:spcPct val="100000"/>
              </a:lnSpc>
            </a:pPr>
            <a:endParaRPr lang="de-DE" sz="1100" b="0" strike="noStrike" spc="-1">
              <a:solidFill>
                <a:srgbClr val="000000"/>
              </a:solidFill>
              <a:latin typeface="Calibri"/>
              <a:ea typeface="+mn-ea"/>
              <a:cs typeface="+mn-cs"/>
            </a:endParaRPr>
          </a:p>
        </xdr:txBody>
      </xdr:sp>
    </xdr:grpSp>
    <xdr:clientData/>
  </xdr:twoCellAnchor>
  <xdr:twoCellAnchor>
    <xdr:from>
      <xdr:col>3</xdr:col>
      <xdr:colOff>578827</xdr:colOff>
      <xdr:row>22</xdr:row>
      <xdr:rowOff>158272</xdr:rowOff>
    </xdr:from>
    <xdr:to>
      <xdr:col>17</xdr:col>
      <xdr:colOff>656559</xdr:colOff>
      <xdr:row>26</xdr:row>
      <xdr:rowOff>174809</xdr:rowOff>
    </xdr:to>
    <xdr:grpSp>
      <xdr:nvGrpSpPr>
        <xdr:cNvPr id="49" name="Gruppieren 48"/>
        <xdr:cNvGrpSpPr/>
      </xdr:nvGrpSpPr>
      <xdr:grpSpPr>
        <a:xfrm flipH="1">
          <a:off x="2312591" y="5380969"/>
          <a:ext cx="9977311" cy="787098"/>
          <a:chOff x="695779" y="2791171"/>
          <a:chExt cx="8729540" cy="769677"/>
        </a:xfrm>
        <a:solidFill>
          <a:schemeClr val="tx1"/>
        </a:solidFill>
      </xdr:grpSpPr>
      <xdr:sp macro="" textlink="">
        <xdr:nvSpPr>
          <xdr:cNvPr id="50" name="CustomShape 1"/>
          <xdr:cNvSpPr/>
        </xdr:nvSpPr>
        <xdr:spPr>
          <a:xfrm>
            <a:off x="710373" y="2791171"/>
            <a:ext cx="8692795" cy="417969"/>
          </a:xfrm>
          <a:prstGeom prst="rightArrow">
            <a:avLst>
              <a:gd name="adj1" fmla="val 38235"/>
              <a:gd name="adj2" fmla="val 45625"/>
            </a:avLst>
          </a:prstGeom>
          <a:grp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0" strike="noStrike" spc="-1">
                <a:solidFill>
                  <a:schemeClr val="bg1"/>
                </a:solidFill>
                <a:latin typeface="Calibri"/>
              </a:rPr>
              <a:t># 703 Coal Extra</a:t>
            </a:r>
            <a:endParaRPr lang="en-US" sz="1100" b="0" strike="noStrike" spc="-1">
              <a:solidFill>
                <a:schemeClr val="bg1"/>
              </a:solidFill>
              <a:latin typeface="Times New Roman"/>
            </a:endParaRPr>
          </a:p>
        </xdr:txBody>
      </xdr:sp>
      <xdr:sp macro="" textlink="">
        <xdr:nvSpPr>
          <xdr:cNvPr id="51" name="CustomShape 1"/>
          <xdr:cNvSpPr/>
        </xdr:nvSpPr>
        <xdr:spPr>
          <a:xfrm flipH="1">
            <a:off x="695779" y="3142878"/>
            <a:ext cx="8652012" cy="417970"/>
          </a:xfrm>
          <a:prstGeom prst="rightArrow">
            <a:avLst>
              <a:gd name="adj1" fmla="val 38235"/>
              <a:gd name="adj2" fmla="val 45625"/>
            </a:avLst>
          </a:prstGeom>
          <a:grp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0" strike="noStrike" spc="-1">
                <a:solidFill>
                  <a:schemeClr val="bg1"/>
                </a:solidFill>
                <a:latin typeface="Calibri"/>
              </a:rPr>
              <a:t># 704 Coal Extra</a:t>
            </a:r>
            <a:endParaRPr lang="en-US" sz="1100" b="0" strike="noStrike" spc="-1">
              <a:solidFill>
                <a:schemeClr val="bg1"/>
              </a:solidFill>
              <a:latin typeface="Times New Roman"/>
            </a:endParaRPr>
          </a:p>
        </xdr:txBody>
      </xdr:sp>
      <xdr:sp macro="" textlink="">
        <xdr:nvSpPr>
          <xdr:cNvPr id="52" name="Rechteck 51"/>
          <xdr:cNvSpPr/>
        </xdr:nvSpPr>
        <xdr:spPr>
          <a:xfrm>
            <a:off x="9303488" y="3056861"/>
            <a:ext cx="121831" cy="376569"/>
          </a:xfrm>
          <a:prstGeom prst="rect">
            <a:avLst/>
          </a:prstGeom>
          <a:grp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marL="0" indent="0" algn="ctr">
              <a:lnSpc>
                <a:spcPct val="100000"/>
              </a:lnSpc>
            </a:pPr>
            <a:endParaRPr lang="de-DE" sz="1100" b="0" strike="noStrike" spc="-1">
              <a:solidFill>
                <a:schemeClr val="bg1"/>
              </a:solidFill>
              <a:latin typeface="Calibri"/>
              <a:ea typeface="+mn-ea"/>
              <a:cs typeface="+mn-cs"/>
            </a:endParaRPr>
          </a:p>
        </xdr:txBody>
      </xdr:sp>
    </xdr:grpSp>
    <xdr:clientData/>
  </xdr:twoCellAnchor>
  <xdr:twoCellAnchor>
    <xdr:from>
      <xdr:col>7</xdr:col>
      <xdr:colOff>452837</xdr:colOff>
      <xdr:row>21</xdr:row>
      <xdr:rowOff>100110</xdr:rowOff>
    </xdr:from>
    <xdr:to>
      <xdr:col>7</xdr:col>
      <xdr:colOff>578827</xdr:colOff>
      <xdr:row>22</xdr:row>
      <xdr:rowOff>42319</xdr:rowOff>
    </xdr:to>
    <xdr:sp macro="" textlink="">
      <xdr:nvSpPr>
        <xdr:cNvPr id="53" name="CustomShape 1"/>
        <xdr:cNvSpPr/>
      </xdr:nvSpPr>
      <xdr:spPr>
        <a:xfrm>
          <a:off x="5215337" y="5082418"/>
          <a:ext cx="125990" cy="132709"/>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xdr:col>
      <xdr:colOff>89701</xdr:colOff>
      <xdr:row>13</xdr:row>
      <xdr:rowOff>150858</xdr:rowOff>
    </xdr:from>
    <xdr:to>
      <xdr:col>7</xdr:col>
      <xdr:colOff>227962</xdr:colOff>
      <xdr:row>14</xdr:row>
      <xdr:rowOff>101753</xdr:rowOff>
    </xdr:to>
    <xdr:sp macro="" textlink="">
      <xdr:nvSpPr>
        <xdr:cNvPr id="54" name="CustomShape 1"/>
        <xdr:cNvSpPr/>
      </xdr:nvSpPr>
      <xdr:spPr>
        <a:xfrm>
          <a:off x="4852201" y="3609166"/>
          <a:ext cx="138261" cy="14139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xdr:col>
      <xdr:colOff>661733</xdr:colOff>
      <xdr:row>13</xdr:row>
      <xdr:rowOff>150858</xdr:rowOff>
    </xdr:from>
    <xdr:to>
      <xdr:col>7</xdr:col>
      <xdr:colOff>800916</xdr:colOff>
      <xdr:row>14</xdr:row>
      <xdr:rowOff>102675</xdr:rowOff>
    </xdr:to>
    <xdr:sp macro="" textlink="">
      <xdr:nvSpPr>
        <xdr:cNvPr id="55" name="CustomShape 1"/>
        <xdr:cNvSpPr/>
      </xdr:nvSpPr>
      <xdr:spPr>
        <a:xfrm>
          <a:off x="5424233" y="3609166"/>
          <a:ext cx="139183" cy="142317"/>
        </a:xfrm>
        <a:prstGeom prst="ellipse">
          <a:avLst/>
        </a:prstGeom>
        <a:solidFill>
          <a:srgbClr val="00B0F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xdr:col>
      <xdr:colOff>277955</xdr:colOff>
      <xdr:row>13</xdr:row>
      <xdr:rowOff>150858</xdr:rowOff>
    </xdr:from>
    <xdr:to>
      <xdr:col>7</xdr:col>
      <xdr:colOff>418798</xdr:colOff>
      <xdr:row>14</xdr:row>
      <xdr:rowOff>102676</xdr:rowOff>
    </xdr:to>
    <xdr:sp macro="" textlink="">
      <xdr:nvSpPr>
        <xdr:cNvPr id="56" name="CustomShape 1"/>
        <xdr:cNvSpPr/>
      </xdr:nvSpPr>
      <xdr:spPr>
        <a:xfrm>
          <a:off x="5040455" y="3609166"/>
          <a:ext cx="140843" cy="142318"/>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xdr:col>
      <xdr:colOff>468791</xdr:colOff>
      <xdr:row>13</xdr:row>
      <xdr:rowOff>150858</xdr:rowOff>
    </xdr:from>
    <xdr:to>
      <xdr:col>7</xdr:col>
      <xdr:colOff>611739</xdr:colOff>
      <xdr:row>14</xdr:row>
      <xdr:rowOff>102675</xdr:rowOff>
    </xdr:to>
    <xdr:sp macro="" textlink="">
      <xdr:nvSpPr>
        <xdr:cNvPr id="57" name="CustomShape 1"/>
        <xdr:cNvSpPr/>
      </xdr:nvSpPr>
      <xdr:spPr>
        <a:xfrm>
          <a:off x="5231291" y="3609166"/>
          <a:ext cx="142948" cy="142317"/>
        </a:xfrm>
        <a:prstGeom prst="ellips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xdr:col>
      <xdr:colOff>132197</xdr:colOff>
      <xdr:row>33</xdr:row>
      <xdr:rowOff>112758</xdr:rowOff>
    </xdr:from>
    <xdr:to>
      <xdr:col>7</xdr:col>
      <xdr:colOff>270458</xdr:colOff>
      <xdr:row>34</xdr:row>
      <xdr:rowOff>63653</xdr:rowOff>
    </xdr:to>
    <xdr:sp macro="" textlink="">
      <xdr:nvSpPr>
        <xdr:cNvPr id="58" name="CustomShape 1"/>
        <xdr:cNvSpPr/>
      </xdr:nvSpPr>
      <xdr:spPr>
        <a:xfrm>
          <a:off x="4894697" y="7381066"/>
          <a:ext cx="138261" cy="14139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xdr:col>
      <xdr:colOff>704229</xdr:colOff>
      <xdr:row>33</xdr:row>
      <xdr:rowOff>112758</xdr:rowOff>
    </xdr:from>
    <xdr:to>
      <xdr:col>7</xdr:col>
      <xdr:colOff>843412</xdr:colOff>
      <xdr:row>34</xdr:row>
      <xdr:rowOff>64575</xdr:rowOff>
    </xdr:to>
    <xdr:sp macro="" textlink="">
      <xdr:nvSpPr>
        <xdr:cNvPr id="59" name="CustomShape 1"/>
        <xdr:cNvSpPr/>
      </xdr:nvSpPr>
      <xdr:spPr>
        <a:xfrm>
          <a:off x="5466729" y="7381066"/>
          <a:ext cx="139183" cy="142317"/>
        </a:xfrm>
        <a:prstGeom prst="ellipse">
          <a:avLst/>
        </a:prstGeom>
        <a:solidFill>
          <a:srgbClr val="00B0F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xdr:col>
      <xdr:colOff>320451</xdr:colOff>
      <xdr:row>33</xdr:row>
      <xdr:rowOff>112758</xdr:rowOff>
    </xdr:from>
    <xdr:to>
      <xdr:col>7</xdr:col>
      <xdr:colOff>461294</xdr:colOff>
      <xdr:row>34</xdr:row>
      <xdr:rowOff>64576</xdr:rowOff>
    </xdr:to>
    <xdr:sp macro="" textlink="">
      <xdr:nvSpPr>
        <xdr:cNvPr id="60" name="CustomShape 1"/>
        <xdr:cNvSpPr/>
      </xdr:nvSpPr>
      <xdr:spPr>
        <a:xfrm>
          <a:off x="5082951" y="7381066"/>
          <a:ext cx="140843" cy="142318"/>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xdr:col>
      <xdr:colOff>511287</xdr:colOff>
      <xdr:row>33</xdr:row>
      <xdr:rowOff>112758</xdr:rowOff>
    </xdr:from>
    <xdr:to>
      <xdr:col>7</xdr:col>
      <xdr:colOff>654235</xdr:colOff>
      <xdr:row>34</xdr:row>
      <xdr:rowOff>64575</xdr:rowOff>
    </xdr:to>
    <xdr:sp macro="" textlink="">
      <xdr:nvSpPr>
        <xdr:cNvPr id="61" name="CustomShape 1"/>
        <xdr:cNvSpPr/>
      </xdr:nvSpPr>
      <xdr:spPr>
        <a:xfrm>
          <a:off x="5273787" y="7381066"/>
          <a:ext cx="142948" cy="142317"/>
        </a:xfrm>
        <a:prstGeom prst="ellips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xdr:col>
      <xdr:colOff>284597</xdr:colOff>
      <xdr:row>29</xdr:row>
      <xdr:rowOff>52677</xdr:rowOff>
    </xdr:from>
    <xdr:to>
      <xdr:col>7</xdr:col>
      <xdr:colOff>422858</xdr:colOff>
      <xdr:row>30</xdr:row>
      <xdr:rowOff>3572</xdr:rowOff>
    </xdr:to>
    <xdr:sp macro="" textlink="">
      <xdr:nvSpPr>
        <xdr:cNvPr id="62" name="CustomShape 1"/>
        <xdr:cNvSpPr/>
      </xdr:nvSpPr>
      <xdr:spPr>
        <a:xfrm>
          <a:off x="5047097" y="6558985"/>
          <a:ext cx="138261" cy="141395"/>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xdr:col>
      <xdr:colOff>472851</xdr:colOff>
      <xdr:row>29</xdr:row>
      <xdr:rowOff>52677</xdr:rowOff>
    </xdr:from>
    <xdr:to>
      <xdr:col>7</xdr:col>
      <xdr:colOff>613694</xdr:colOff>
      <xdr:row>30</xdr:row>
      <xdr:rowOff>4495</xdr:rowOff>
    </xdr:to>
    <xdr:sp macro="" textlink="">
      <xdr:nvSpPr>
        <xdr:cNvPr id="63" name="CustomShape 1"/>
        <xdr:cNvSpPr/>
      </xdr:nvSpPr>
      <xdr:spPr>
        <a:xfrm>
          <a:off x="5235351" y="6558985"/>
          <a:ext cx="140843" cy="142318"/>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xdr:col>
      <xdr:colOff>305112</xdr:colOff>
      <xdr:row>9</xdr:row>
      <xdr:rowOff>131807</xdr:rowOff>
    </xdr:from>
    <xdr:to>
      <xdr:col>7</xdr:col>
      <xdr:colOff>443373</xdr:colOff>
      <xdr:row>10</xdr:row>
      <xdr:rowOff>82702</xdr:rowOff>
    </xdr:to>
    <xdr:sp macro="" textlink="">
      <xdr:nvSpPr>
        <xdr:cNvPr id="64" name="CustomShape 1"/>
        <xdr:cNvSpPr/>
      </xdr:nvSpPr>
      <xdr:spPr>
        <a:xfrm>
          <a:off x="5067612" y="2828115"/>
          <a:ext cx="138261" cy="141395"/>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xdr:col>
      <xdr:colOff>493366</xdr:colOff>
      <xdr:row>9</xdr:row>
      <xdr:rowOff>131807</xdr:rowOff>
    </xdr:from>
    <xdr:to>
      <xdr:col>7</xdr:col>
      <xdr:colOff>634209</xdr:colOff>
      <xdr:row>10</xdr:row>
      <xdr:rowOff>83625</xdr:rowOff>
    </xdr:to>
    <xdr:sp macro="" textlink="">
      <xdr:nvSpPr>
        <xdr:cNvPr id="65" name="CustomShape 1"/>
        <xdr:cNvSpPr/>
      </xdr:nvSpPr>
      <xdr:spPr>
        <a:xfrm>
          <a:off x="5255866" y="2828115"/>
          <a:ext cx="140843" cy="142318"/>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284040</xdr:colOff>
      <xdr:row>16</xdr:row>
      <xdr:rowOff>174600</xdr:rowOff>
    </xdr:from>
    <xdr:to>
      <xdr:col>7</xdr:col>
      <xdr:colOff>152640</xdr:colOff>
      <xdr:row>18</xdr:row>
      <xdr:rowOff>107280</xdr:rowOff>
    </xdr:to>
    <xdr:sp macro="" textlink="">
      <xdr:nvSpPr>
        <xdr:cNvPr id="40" name="CustomShape 1"/>
        <xdr:cNvSpPr/>
      </xdr:nvSpPr>
      <xdr:spPr>
        <a:xfrm>
          <a:off x="1143000" y="4117680"/>
          <a:ext cx="4011480" cy="3009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xdr:col>
      <xdr:colOff>270720</xdr:colOff>
      <xdr:row>19</xdr:row>
      <xdr:rowOff>140400</xdr:rowOff>
    </xdr:from>
    <xdr:to>
      <xdr:col>7</xdr:col>
      <xdr:colOff>139320</xdr:colOff>
      <xdr:row>21</xdr:row>
      <xdr:rowOff>73080</xdr:rowOff>
    </xdr:to>
    <xdr:sp macro="" textlink="">
      <xdr:nvSpPr>
        <xdr:cNvPr id="41" name="CustomShape 1"/>
        <xdr:cNvSpPr/>
      </xdr:nvSpPr>
      <xdr:spPr>
        <a:xfrm>
          <a:off x="1129680" y="4636080"/>
          <a:ext cx="4011480" cy="3009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xdr:col>
      <xdr:colOff>311040</xdr:colOff>
      <xdr:row>14</xdr:row>
      <xdr:rowOff>63360</xdr:rowOff>
    </xdr:from>
    <xdr:to>
      <xdr:col>7</xdr:col>
      <xdr:colOff>179640</xdr:colOff>
      <xdr:row>15</xdr:row>
      <xdr:rowOff>182520</xdr:rowOff>
    </xdr:to>
    <xdr:sp macro="" textlink="">
      <xdr:nvSpPr>
        <xdr:cNvPr id="42" name="CustomShape 1"/>
        <xdr:cNvSpPr/>
      </xdr:nvSpPr>
      <xdr:spPr>
        <a:xfrm>
          <a:off x="1170000" y="3638160"/>
          <a:ext cx="4011480" cy="3034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xdr:col>
      <xdr:colOff>221040</xdr:colOff>
      <xdr:row>12</xdr:row>
      <xdr:rowOff>720</xdr:rowOff>
    </xdr:from>
    <xdr:to>
      <xdr:col>7</xdr:col>
      <xdr:colOff>89640</xdr:colOff>
      <xdr:row>13</xdr:row>
      <xdr:rowOff>119880</xdr:rowOff>
    </xdr:to>
    <xdr:sp macro="" textlink="">
      <xdr:nvSpPr>
        <xdr:cNvPr id="43" name="CustomShape 1"/>
        <xdr:cNvSpPr/>
      </xdr:nvSpPr>
      <xdr:spPr>
        <a:xfrm>
          <a:off x="1080000" y="3207240"/>
          <a:ext cx="4011480" cy="3034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386280</xdr:colOff>
      <xdr:row>9</xdr:row>
      <xdr:rowOff>124920</xdr:rowOff>
    </xdr:from>
    <xdr:to>
      <xdr:col>11</xdr:col>
      <xdr:colOff>158400</xdr:colOff>
      <xdr:row>11</xdr:row>
      <xdr:rowOff>57600</xdr:rowOff>
    </xdr:to>
    <xdr:sp macro="" textlink="">
      <xdr:nvSpPr>
        <xdr:cNvPr id="44" name="CustomShape 1"/>
        <xdr:cNvSpPr/>
      </xdr:nvSpPr>
      <xdr:spPr>
        <a:xfrm>
          <a:off x="6837120" y="2779200"/>
          <a:ext cx="1105560" cy="3009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289800</xdr:colOff>
      <xdr:row>3</xdr:row>
      <xdr:rowOff>118080</xdr:rowOff>
    </xdr:from>
    <xdr:to>
      <xdr:col>7</xdr:col>
      <xdr:colOff>123120</xdr:colOff>
      <xdr:row>5</xdr:row>
      <xdr:rowOff>50760</xdr:rowOff>
    </xdr:to>
    <xdr:sp macro="" textlink="">
      <xdr:nvSpPr>
        <xdr:cNvPr id="45" name="CustomShape 1"/>
        <xdr:cNvSpPr/>
      </xdr:nvSpPr>
      <xdr:spPr>
        <a:xfrm>
          <a:off x="2694240" y="1667160"/>
          <a:ext cx="2430720" cy="3009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310320</xdr:colOff>
      <xdr:row>24</xdr:row>
      <xdr:rowOff>110880</xdr:rowOff>
    </xdr:from>
    <xdr:to>
      <xdr:col>7</xdr:col>
      <xdr:colOff>143640</xdr:colOff>
      <xdr:row>26</xdr:row>
      <xdr:rowOff>43560</xdr:rowOff>
    </xdr:to>
    <xdr:sp macro="" textlink="">
      <xdr:nvSpPr>
        <xdr:cNvPr id="46" name="CustomShape 1"/>
        <xdr:cNvSpPr/>
      </xdr:nvSpPr>
      <xdr:spPr>
        <a:xfrm>
          <a:off x="2714760" y="5527080"/>
          <a:ext cx="2430720" cy="30132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158760</xdr:colOff>
      <xdr:row>26</xdr:row>
      <xdr:rowOff>145800</xdr:rowOff>
    </xdr:from>
    <xdr:to>
      <xdr:col>11</xdr:col>
      <xdr:colOff>275760</xdr:colOff>
      <xdr:row>28</xdr:row>
      <xdr:rowOff>80280</xdr:rowOff>
    </xdr:to>
    <xdr:sp macro="" textlink="">
      <xdr:nvSpPr>
        <xdr:cNvPr id="47" name="CustomShape 1"/>
        <xdr:cNvSpPr/>
      </xdr:nvSpPr>
      <xdr:spPr>
        <a:xfrm>
          <a:off x="6609600" y="5930640"/>
          <a:ext cx="1450440" cy="3027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352080</xdr:colOff>
      <xdr:row>22</xdr:row>
      <xdr:rowOff>111240</xdr:rowOff>
    </xdr:from>
    <xdr:to>
      <xdr:col>11</xdr:col>
      <xdr:colOff>197640</xdr:colOff>
      <xdr:row>24</xdr:row>
      <xdr:rowOff>43920</xdr:rowOff>
    </xdr:to>
    <xdr:sp macro="" textlink="">
      <xdr:nvSpPr>
        <xdr:cNvPr id="48" name="CustomShape 1"/>
        <xdr:cNvSpPr/>
      </xdr:nvSpPr>
      <xdr:spPr>
        <a:xfrm>
          <a:off x="6802920" y="5159160"/>
          <a:ext cx="1179000" cy="3009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xdr:col>
      <xdr:colOff>0</xdr:colOff>
      <xdr:row>6</xdr:row>
      <xdr:rowOff>177120</xdr:rowOff>
    </xdr:from>
    <xdr:to>
      <xdr:col>11</xdr:col>
      <xdr:colOff>182160</xdr:colOff>
      <xdr:row>8</xdr:row>
      <xdr:rowOff>109800</xdr:rowOff>
    </xdr:to>
    <xdr:sp macro="" textlink="">
      <xdr:nvSpPr>
        <xdr:cNvPr id="49" name="CustomShape 1"/>
        <xdr:cNvSpPr/>
      </xdr:nvSpPr>
      <xdr:spPr>
        <a:xfrm>
          <a:off x="7784280" y="2278800"/>
          <a:ext cx="182160" cy="3009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xdr:col>
      <xdr:colOff>552240</xdr:colOff>
      <xdr:row>3</xdr:row>
      <xdr:rowOff>61200</xdr:rowOff>
    </xdr:from>
    <xdr:to>
      <xdr:col>8</xdr:col>
      <xdr:colOff>669240</xdr:colOff>
      <xdr:row>5</xdr:row>
      <xdr:rowOff>149760</xdr:rowOff>
    </xdr:to>
    <xdr:sp macro="" textlink="">
      <xdr:nvSpPr>
        <xdr:cNvPr id="50" name="CustomShape 1"/>
        <xdr:cNvSpPr/>
      </xdr:nvSpPr>
      <xdr:spPr>
        <a:xfrm>
          <a:off x="1796040" y="1610280"/>
          <a:ext cx="4349160" cy="456840"/>
        </a:xfrm>
        <a:prstGeom prst="rightArrow">
          <a:avLst>
            <a:gd name="adj1" fmla="val 38235"/>
            <a:gd name="adj2" fmla="val 48743"/>
          </a:avLst>
        </a:prstGeom>
        <a:solidFill>
          <a:srgbClr val="CC0000"/>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de-DE" sz="1100" b="0" strike="noStrike" spc="-1">
              <a:solidFill>
                <a:srgbClr val="FFFFFF"/>
              </a:solidFill>
              <a:latin typeface="Calibri"/>
            </a:rPr>
            <a:t># 204 Through Freight </a:t>
          </a:r>
          <a:endParaRPr lang="de-DE" sz="1100" b="0" strike="noStrike" spc="-1">
            <a:latin typeface="Times New Roman"/>
          </a:endParaRPr>
        </a:p>
      </xdr:txBody>
    </xdr:sp>
    <xdr:clientData/>
  </xdr:twoCellAnchor>
  <xdr:twoCellAnchor>
    <xdr:from>
      <xdr:col>0</xdr:col>
      <xdr:colOff>476280</xdr:colOff>
      <xdr:row>14</xdr:row>
      <xdr:rowOff>9000</xdr:rowOff>
    </xdr:from>
    <xdr:to>
      <xdr:col>8</xdr:col>
      <xdr:colOff>627840</xdr:colOff>
      <xdr:row>16</xdr:row>
      <xdr:rowOff>57600</xdr:rowOff>
    </xdr:to>
    <xdr:sp macro="" textlink="">
      <xdr:nvSpPr>
        <xdr:cNvPr id="51" name="CustomShape 1"/>
        <xdr:cNvSpPr/>
      </xdr:nvSpPr>
      <xdr:spPr>
        <a:xfrm>
          <a:off x="476280" y="3583800"/>
          <a:ext cx="5627520" cy="416880"/>
        </a:xfrm>
        <a:prstGeom prst="rightArrow">
          <a:avLst>
            <a:gd name="adj1" fmla="val 38235"/>
            <a:gd name="adj2" fmla="val 48743"/>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de-DE" sz="1100" b="0" strike="noStrike" spc="-1">
              <a:solidFill>
                <a:srgbClr val="FFFFFF"/>
              </a:solidFill>
              <a:latin typeface="Calibri"/>
            </a:rPr>
            <a:t># 402 Local</a:t>
          </a:r>
          <a:endParaRPr lang="de-DE" sz="1100" b="0" strike="noStrike" spc="-1">
            <a:latin typeface="Times New Roman"/>
          </a:endParaRPr>
        </a:p>
      </xdr:txBody>
    </xdr:sp>
    <xdr:clientData/>
  </xdr:twoCellAnchor>
  <xdr:twoCellAnchor>
    <xdr:from>
      <xdr:col>8</xdr:col>
      <xdr:colOff>441720</xdr:colOff>
      <xdr:row>22</xdr:row>
      <xdr:rowOff>37800</xdr:rowOff>
    </xdr:from>
    <xdr:to>
      <xdr:col>12</xdr:col>
      <xdr:colOff>752040</xdr:colOff>
      <xdr:row>24</xdr:row>
      <xdr:rowOff>126360</xdr:rowOff>
    </xdr:to>
    <xdr:sp macro="" textlink="">
      <xdr:nvSpPr>
        <xdr:cNvPr id="52" name="CustomShape 1"/>
        <xdr:cNvSpPr/>
      </xdr:nvSpPr>
      <xdr:spPr>
        <a:xfrm>
          <a:off x="5917680" y="5085720"/>
          <a:ext cx="3054960" cy="456840"/>
        </a:xfrm>
        <a:prstGeom prst="rightArrow">
          <a:avLst>
            <a:gd name="adj1" fmla="val 38235"/>
            <a:gd name="adj2" fmla="val 48743"/>
          </a:avLst>
        </a:prstGeom>
        <a:solidFill>
          <a:srgbClr val="FFFF00"/>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de-DE" sz="1100" b="0" strike="noStrike" spc="-1">
              <a:solidFill>
                <a:srgbClr val="000000"/>
              </a:solidFill>
              <a:latin typeface="Calibri"/>
            </a:rPr>
            <a:t># 616 Reefer Extra</a:t>
          </a:r>
          <a:endParaRPr lang="de-DE" sz="1100" b="0" strike="noStrike" spc="-1">
            <a:latin typeface="Times New Roman"/>
          </a:endParaRPr>
        </a:p>
      </xdr:txBody>
    </xdr:sp>
    <xdr:clientData/>
  </xdr:twoCellAnchor>
  <xdr:twoCellAnchor>
    <xdr:from>
      <xdr:col>9</xdr:col>
      <xdr:colOff>323640</xdr:colOff>
      <xdr:row>6</xdr:row>
      <xdr:rowOff>179640</xdr:rowOff>
    </xdr:from>
    <xdr:to>
      <xdr:col>10</xdr:col>
      <xdr:colOff>858960</xdr:colOff>
      <xdr:row>8</xdr:row>
      <xdr:rowOff>112320</xdr:rowOff>
    </xdr:to>
    <xdr:sp macro="" textlink="">
      <xdr:nvSpPr>
        <xdr:cNvPr id="53" name="CustomShape 1"/>
        <xdr:cNvSpPr/>
      </xdr:nvSpPr>
      <xdr:spPr>
        <a:xfrm>
          <a:off x="6774480" y="2281320"/>
          <a:ext cx="1009440" cy="3009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330480</xdr:colOff>
      <xdr:row>6</xdr:row>
      <xdr:rowOff>141120</xdr:rowOff>
    </xdr:from>
    <xdr:to>
      <xdr:col>12</xdr:col>
      <xdr:colOff>558720</xdr:colOff>
      <xdr:row>8</xdr:row>
      <xdr:rowOff>182160</xdr:rowOff>
    </xdr:to>
    <xdr:sp macro="" textlink="">
      <xdr:nvSpPr>
        <xdr:cNvPr id="54" name="CustomShape 1"/>
        <xdr:cNvSpPr/>
      </xdr:nvSpPr>
      <xdr:spPr>
        <a:xfrm flipH="1">
          <a:off x="5806440" y="2242800"/>
          <a:ext cx="2972880" cy="409320"/>
        </a:xfrm>
        <a:prstGeom prst="rightArrow">
          <a:avLst>
            <a:gd name="adj1" fmla="val 38235"/>
            <a:gd name="adj2" fmla="val 45625"/>
          </a:avLst>
        </a:prstGeom>
        <a:solidFill>
          <a:srgbClr val="CC0000"/>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de-DE" sz="1100" b="0" strike="noStrike" spc="-1">
              <a:solidFill>
                <a:srgbClr val="FFFFFF"/>
              </a:solidFill>
              <a:latin typeface="Calibri"/>
            </a:rPr>
            <a:t># 201 Through Freight </a:t>
          </a:r>
          <a:endParaRPr lang="de-DE" sz="1100" b="0" strike="noStrike" spc="-1">
            <a:latin typeface="Times New Roman"/>
          </a:endParaRPr>
        </a:p>
      </xdr:txBody>
    </xdr:sp>
    <xdr:clientData/>
  </xdr:twoCellAnchor>
  <xdr:twoCellAnchor>
    <xdr:from>
      <xdr:col>0</xdr:col>
      <xdr:colOff>392760</xdr:colOff>
      <xdr:row>11</xdr:row>
      <xdr:rowOff>140040</xdr:rowOff>
    </xdr:from>
    <xdr:to>
      <xdr:col>8</xdr:col>
      <xdr:colOff>636120</xdr:colOff>
      <xdr:row>13</xdr:row>
      <xdr:rowOff>181080</xdr:rowOff>
    </xdr:to>
    <xdr:sp macro="" textlink="">
      <xdr:nvSpPr>
        <xdr:cNvPr id="55" name="CustomShape 1"/>
        <xdr:cNvSpPr/>
      </xdr:nvSpPr>
      <xdr:spPr>
        <a:xfrm flipH="1">
          <a:off x="392760" y="3162600"/>
          <a:ext cx="5719320" cy="409320"/>
        </a:xfrm>
        <a:prstGeom prst="rightArrow">
          <a:avLst>
            <a:gd name="adj1" fmla="val 38235"/>
            <a:gd name="adj2" fmla="val 45625"/>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de-DE" sz="1100" b="0" strike="noStrike" spc="-1">
              <a:solidFill>
                <a:srgbClr val="FFFFFF"/>
              </a:solidFill>
              <a:latin typeface="Calibri"/>
            </a:rPr>
            <a:t># 401 Local </a:t>
          </a:r>
          <a:endParaRPr lang="de-DE" sz="1100" b="0" strike="noStrike" spc="-1">
            <a:latin typeface="Times New Roman"/>
          </a:endParaRPr>
        </a:p>
      </xdr:txBody>
    </xdr:sp>
    <xdr:clientData/>
  </xdr:twoCellAnchor>
  <xdr:twoCellAnchor>
    <xdr:from>
      <xdr:col>0</xdr:col>
      <xdr:colOff>349200</xdr:colOff>
      <xdr:row>16</xdr:row>
      <xdr:rowOff>125280</xdr:rowOff>
    </xdr:from>
    <xdr:to>
      <xdr:col>8</xdr:col>
      <xdr:colOff>648360</xdr:colOff>
      <xdr:row>18</xdr:row>
      <xdr:rowOff>164520</xdr:rowOff>
    </xdr:to>
    <xdr:sp macro="" textlink="">
      <xdr:nvSpPr>
        <xdr:cNvPr id="56" name="CustomShape 1"/>
        <xdr:cNvSpPr/>
      </xdr:nvSpPr>
      <xdr:spPr>
        <a:xfrm flipH="1">
          <a:off x="349200" y="4068360"/>
          <a:ext cx="5775120" cy="407520"/>
        </a:xfrm>
        <a:prstGeom prst="rightArrow">
          <a:avLst>
            <a:gd name="adj1" fmla="val 38235"/>
            <a:gd name="adj2" fmla="val 45625"/>
          </a:avLst>
        </a:prstGeom>
        <a:solidFill>
          <a:srgbClr val="CC6600"/>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de-DE" sz="1100" b="0" strike="noStrike" spc="-1">
              <a:solidFill>
                <a:srgbClr val="FFFFFF"/>
              </a:solidFill>
              <a:latin typeface="Calibri"/>
            </a:rPr>
            <a:t># 501 Log Train</a:t>
          </a:r>
          <a:endParaRPr lang="de-DE" sz="1100" b="0" strike="noStrike" spc="-1">
            <a:latin typeface="Times New Roman"/>
          </a:endParaRPr>
        </a:p>
      </xdr:txBody>
    </xdr:sp>
    <xdr:clientData/>
  </xdr:twoCellAnchor>
  <xdr:twoCellAnchor>
    <xdr:from>
      <xdr:col>2</xdr:col>
      <xdr:colOff>30240</xdr:colOff>
      <xdr:row>2</xdr:row>
      <xdr:rowOff>87480</xdr:rowOff>
    </xdr:from>
    <xdr:to>
      <xdr:col>2</xdr:col>
      <xdr:colOff>299880</xdr:colOff>
      <xdr:row>2</xdr:row>
      <xdr:rowOff>363240</xdr:rowOff>
    </xdr:to>
    <xdr:sp macro="" textlink="">
      <xdr:nvSpPr>
        <xdr:cNvPr id="57" name="CustomShape 1"/>
        <xdr:cNvSpPr/>
      </xdr:nvSpPr>
      <xdr:spPr>
        <a:xfrm>
          <a:off x="1274040" y="569880"/>
          <a:ext cx="269640" cy="27576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xdr:col>
      <xdr:colOff>668880</xdr:colOff>
      <xdr:row>2</xdr:row>
      <xdr:rowOff>99360</xdr:rowOff>
    </xdr:from>
    <xdr:to>
      <xdr:col>2</xdr:col>
      <xdr:colOff>941760</xdr:colOff>
      <xdr:row>2</xdr:row>
      <xdr:rowOff>381600</xdr:rowOff>
    </xdr:to>
    <xdr:sp macro="" textlink="">
      <xdr:nvSpPr>
        <xdr:cNvPr id="58" name="CustomShape 1"/>
        <xdr:cNvSpPr/>
      </xdr:nvSpPr>
      <xdr:spPr>
        <a:xfrm>
          <a:off x="1912680" y="581760"/>
          <a:ext cx="272880" cy="28224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xdr:col>
      <xdr:colOff>353160</xdr:colOff>
      <xdr:row>2</xdr:row>
      <xdr:rowOff>100440</xdr:rowOff>
    </xdr:from>
    <xdr:to>
      <xdr:col>2</xdr:col>
      <xdr:colOff>619200</xdr:colOff>
      <xdr:row>2</xdr:row>
      <xdr:rowOff>378000</xdr:rowOff>
    </xdr:to>
    <xdr:sp macro="" textlink="">
      <xdr:nvSpPr>
        <xdr:cNvPr id="59" name="CustomShape 1"/>
        <xdr:cNvSpPr/>
      </xdr:nvSpPr>
      <xdr:spPr>
        <a:xfrm>
          <a:off x="1596960" y="582840"/>
          <a:ext cx="266040" cy="277560"/>
        </a:xfrm>
        <a:prstGeom prst="ellips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12</xdr:col>
      <xdr:colOff>365040</xdr:colOff>
      <xdr:row>2</xdr:row>
      <xdr:rowOff>712800</xdr:rowOff>
    </xdr:from>
    <xdr:to>
      <xdr:col>12</xdr:col>
      <xdr:colOff>636480</xdr:colOff>
      <xdr:row>2</xdr:row>
      <xdr:rowOff>990360</xdr:rowOff>
    </xdr:to>
    <xdr:sp macro="" textlink="">
      <xdr:nvSpPr>
        <xdr:cNvPr id="60" name="CustomShape 1"/>
        <xdr:cNvSpPr/>
      </xdr:nvSpPr>
      <xdr:spPr>
        <a:xfrm>
          <a:off x="8585640" y="1195200"/>
          <a:ext cx="271440" cy="277560"/>
        </a:xfrm>
        <a:prstGeom prst="ellipse">
          <a:avLst/>
        </a:prstGeom>
        <a:solidFill>
          <a:srgbClr val="00B0F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12</xdr:col>
      <xdr:colOff>52920</xdr:colOff>
      <xdr:row>2</xdr:row>
      <xdr:rowOff>106920</xdr:rowOff>
    </xdr:from>
    <xdr:to>
      <xdr:col>12</xdr:col>
      <xdr:colOff>327600</xdr:colOff>
      <xdr:row>2</xdr:row>
      <xdr:rowOff>384480</xdr:rowOff>
    </xdr:to>
    <xdr:sp macro="" textlink="">
      <xdr:nvSpPr>
        <xdr:cNvPr id="61" name="CustomShape 1"/>
        <xdr:cNvSpPr/>
      </xdr:nvSpPr>
      <xdr:spPr>
        <a:xfrm>
          <a:off x="8273520" y="589320"/>
          <a:ext cx="274680" cy="27756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12</xdr:col>
      <xdr:colOff>698400</xdr:colOff>
      <xdr:row>2</xdr:row>
      <xdr:rowOff>77760</xdr:rowOff>
    </xdr:from>
    <xdr:to>
      <xdr:col>12</xdr:col>
      <xdr:colOff>1026720</xdr:colOff>
      <xdr:row>2</xdr:row>
      <xdr:rowOff>351360</xdr:rowOff>
    </xdr:to>
    <xdr:sp macro="" textlink="">
      <xdr:nvSpPr>
        <xdr:cNvPr id="62" name="CustomShape 1"/>
        <xdr:cNvSpPr/>
      </xdr:nvSpPr>
      <xdr:spPr>
        <a:xfrm>
          <a:off x="8919000" y="560160"/>
          <a:ext cx="328320" cy="273600"/>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12</xdr:col>
      <xdr:colOff>375480</xdr:colOff>
      <xdr:row>2</xdr:row>
      <xdr:rowOff>95040</xdr:rowOff>
    </xdr:from>
    <xdr:to>
      <xdr:col>12</xdr:col>
      <xdr:colOff>651240</xdr:colOff>
      <xdr:row>2</xdr:row>
      <xdr:rowOff>363960</xdr:rowOff>
    </xdr:to>
    <xdr:sp macro="" textlink="">
      <xdr:nvSpPr>
        <xdr:cNvPr id="63" name="CustomShape 1"/>
        <xdr:cNvSpPr/>
      </xdr:nvSpPr>
      <xdr:spPr>
        <a:xfrm>
          <a:off x="8596080" y="577440"/>
          <a:ext cx="275760" cy="268920"/>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xdr:col>
      <xdr:colOff>429120</xdr:colOff>
      <xdr:row>24</xdr:row>
      <xdr:rowOff>47880</xdr:rowOff>
    </xdr:from>
    <xdr:to>
      <xdr:col>8</xdr:col>
      <xdr:colOff>765720</xdr:colOff>
      <xdr:row>26</xdr:row>
      <xdr:rowOff>136440</xdr:rowOff>
    </xdr:to>
    <xdr:sp macro="" textlink="">
      <xdr:nvSpPr>
        <xdr:cNvPr id="64" name="CustomShape 1"/>
        <xdr:cNvSpPr/>
      </xdr:nvSpPr>
      <xdr:spPr>
        <a:xfrm flipH="1">
          <a:off x="1672920" y="5464080"/>
          <a:ext cx="4568760" cy="457200"/>
        </a:xfrm>
        <a:prstGeom prst="rightArrow">
          <a:avLst>
            <a:gd name="adj1" fmla="val 38235"/>
            <a:gd name="adj2" fmla="val 48743"/>
          </a:avLst>
        </a:prstGeom>
        <a:gradFill rotWithShape="0">
          <a:gsLst>
            <a:gs pos="0">
              <a:srgbClr val="C00000"/>
            </a:gs>
            <a:gs pos="100000">
              <a:srgbClr val="FFFF00"/>
            </a:gs>
          </a:gsLst>
          <a:lin ang="5400000"/>
        </a:gra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de-DE" sz="1100" b="0" strike="noStrike" spc="-1">
              <a:solidFill>
                <a:sysClr val="windowText" lastClr="000000"/>
              </a:solidFill>
              <a:latin typeface="Calibri"/>
            </a:rPr>
            <a:t># 213 Through Freight </a:t>
          </a:r>
          <a:endParaRPr lang="de-DE" sz="1100" b="0" strike="noStrike" spc="-1">
            <a:solidFill>
              <a:sysClr val="windowText" lastClr="000000"/>
            </a:solidFill>
            <a:latin typeface="Times New Roman"/>
          </a:endParaRPr>
        </a:p>
      </xdr:txBody>
    </xdr:sp>
    <xdr:clientData/>
  </xdr:twoCellAnchor>
  <xdr:twoCellAnchor>
    <xdr:from>
      <xdr:col>8</xdr:col>
      <xdr:colOff>482760</xdr:colOff>
      <xdr:row>26</xdr:row>
      <xdr:rowOff>114120</xdr:rowOff>
    </xdr:from>
    <xdr:to>
      <xdr:col>12</xdr:col>
      <xdr:colOff>731160</xdr:colOff>
      <xdr:row>28</xdr:row>
      <xdr:rowOff>155160</xdr:rowOff>
    </xdr:to>
    <xdr:sp macro="" textlink="">
      <xdr:nvSpPr>
        <xdr:cNvPr id="65" name="CustomShape 1"/>
        <xdr:cNvSpPr/>
      </xdr:nvSpPr>
      <xdr:spPr>
        <a:xfrm>
          <a:off x="5958720" y="5898960"/>
          <a:ext cx="2993040" cy="409320"/>
        </a:xfrm>
        <a:prstGeom prst="rightArrow">
          <a:avLst>
            <a:gd name="adj1" fmla="val 38235"/>
            <a:gd name="adj2" fmla="val 45625"/>
          </a:avLst>
        </a:prstGeom>
        <a:solidFill>
          <a:srgbClr val="CC0000"/>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de-DE" sz="1100" b="0" strike="noStrike" spc="-1">
              <a:solidFill>
                <a:srgbClr val="FFFFFF"/>
              </a:solidFill>
              <a:latin typeface="Calibri"/>
            </a:rPr>
            <a:t># 212 Through Freight </a:t>
          </a:r>
          <a:endParaRPr lang="de-DE" sz="1100" b="0" strike="noStrike" spc="-1">
            <a:latin typeface="Times New Roman"/>
          </a:endParaRPr>
        </a:p>
      </xdr:txBody>
    </xdr:sp>
    <xdr:clientData/>
  </xdr:twoCellAnchor>
  <xdr:twoCellAnchor>
    <xdr:from>
      <xdr:col>8</xdr:col>
      <xdr:colOff>317880</xdr:colOff>
      <xdr:row>9</xdr:row>
      <xdr:rowOff>52200</xdr:rowOff>
    </xdr:from>
    <xdr:to>
      <xdr:col>12</xdr:col>
      <xdr:colOff>544680</xdr:colOff>
      <xdr:row>11</xdr:row>
      <xdr:rowOff>140760</xdr:rowOff>
    </xdr:to>
    <xdr:sp macro="" textlink="">
      <xdr:nvSpPr>
        <xdr:cNvPr id="66" name="CustomShape 1"/>
        <xdr:cNvSpPr/>
      </xdr:nvSpPr>
      <xdr:spPr>
        <a:xfrm flipH="1">
          <a:off x="5793840" y="2706480"/>
          <a:ext cx="2971440" cy="456840"/>
        </a:xfrm>
        <a:prstGeom prst="rightArrow">
          <a:avLst>
            <a:gd name="adj1" fmla="val 38235"/>
            <a:gd name="adj2" fmla="val 48743"/>
          </a:avLst>
        </a:prstGeom>
        <a:solidFill>
          <a:srgbClr val="FFFF00"/>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de-DE" sz="1100" b="0" strike="noStrike" spc="-1">
              <a:solidFill>
                <a:srgbClr val="000000"/>
              </a:solidFill>
              <a:latin typeface="Calibri"/>
            </a:rPr>
            <a:t># 607 Reefer Extra</a:t>
          </a:r>
          <a:endParaRPr lang="de-DE" sz="1100" b="0" strike="noStrike" spc="-1">
            <a:latin typeface="Times New Roman"/>
          </a:endParaRPr>
        </a:p>
      </xdr:txBody>
    </xdr:sp>
    <xdr:clientData/>
  </xdr:twoCellAnchor>
  <xdr:twoCellAnchor>
    <xdr:from>
      <xdr:col>0</xdr:col>
      <xdr:colOff>412200</xdr:colOff>
      <xdr:row>19</xdr:row>
      <xdr:rowOff>77400</xdr:rowOff>
    </xdr:from>
    <xdr:to>
      <xdr:col>8</xdr:col>
      <xdr:colOff>711360</xdr:colOff>
      <xdr:row>21</xdr:row>
      <xdr:rowOff>116640</xdr:rowOff>
    </xdr:to>
    <xdr:sp macro="" textlink="">
      <xdr:nvSpPr>
        <xdr:cNvPr id="67" name="CustomShape 1"/>
        <xdr:cNvSpPr/>
      </xdr:nvSpPr>
      <xdr:spPr>
        <a:xfrm>
          <a:off x="412200" y="4573080"/>
          <a:ext cx="5775120" cy="407520"/>
        </a:xfrm>
        <a:prstGeom prst="rightArrow">
          <a:avLst>
            <a:gd name="adj1" fmla="val 38235"/>
            <a:gd name="adj2" fmla="val 45625"/>
          </a:avLst>
        </a:prstGeom>
        <a:solidFill>
          <a:srgbClr val="CC6600"/>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de-DE" sz="1100" b="0" strike="noStrike" spc="-1">
              <a:solidFill>
                <a:srgbClr val="FFFFFF"/>
              </a:solidFill>
              <a:latin typeface="Calibri"/>
            </a:rPr>
            <a:t># 501 Log Train</a:t>
          </a:r>
          <a:endParaRPr lang="de-DE" sz="1100" b="0" strike="noStrike" spc="-1">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114120</xdr:colOff>
      <xdr:row>5</xdr:row>
      <xdr:rowOff>0</xdr:rowOff>
    </xdr:from>
    <xdr:to>
      <xdr:col>10</xdr:col>
      <xdr:colOff>133200</xdr:colOff>
      <xdr:row>8</xdr:row>
      <xdr:rowOff>85680</xdr:rowOff>
    </xdr:to>
    <xdr:sp macro="" textlink="">
      <xdr:nvSpPr>
        <xdr:cNvPr id="68" name="Line 1"/>
        <xdr:cNvSpPr/>
      </xdr:nvSpPr>
      <xdr:spPr>
        <a:xfrm flipH="1">
          <a:off x="2620800" y="3479760"/>
          <a:ext cx="19080" cy="1752480"/>
        </a:xfrm>
        <a:prstGeom prst="line">
          <a:avLst/>
        </a:prstGeom>
        <a:ln w="25560">
          <a:solidFill>
            <a:srgbClr val="7030A0"/>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3</xdr:col>
      <xdr:colOff>133200</xdr:colOff>
      <xdr:row>5</xdr:row>
      <xdr:rowOff>0</xdr:rowOff>
    </xdr:from>
    <xdr:to>
      <xdr:col>19</xdr:col>
      <xdr:colOff>133200</xdr:colOff>
      <xdr:row>8</xdr:row>
      <xdr:rowOff>104760</xdr:rowOff>
    </xdr:to>
    <xdr:sp macro="" textlink="">
      <xdr:nvSpPr>
        <xdr:cNvPr id="69" name="Line 1"/>
        <xdr:cNvSpPr/>
      </xdr:nvSpPr>
      <xdr:spPr>
        <a:xfrm>
          <a:off x="921600" y="3479760"/>
          <a:ext cx="4372560" cy="1771560"/>
        </a:xfrm>
        <a:prstGeom prst="line">
          <a:avLst/>
        </a:prstGeom>
        <a:ln w="25560">
          <a:solidFill>
            <a:srgbClr val="FFC000"/>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4</xdr:col>
      <xdr:colOff>133200</xdr:colOff>
      <xdr:row>5</xdr:row>
      <xdr:rowOff>0</xdr:rowOff>
    </xdr:from>
    <xdr:to>
      <xdr:col>29</xdr:col>
      <xdr:colOff>142560</xdr:colOff>
      <xdr:row>8</xdr:row>
      <xdr:rowOff>85680</xdr:rowOff>
    </xdr:to>
    <xdr:sp macro="" textlink="">
      <xdr:nvSpPr>
        <xdr:cNvPr id="70" name="Line 1"/>
        <xdr:cNvSpPr/>
      </xdr:nvSpPr>
      <xdr:spPr>
        <a:xfrm>
          <a:off x="1184760" y="3479760"/>
          <a:ext cx="6625800" cy="1752480"/>
        </a:xfrm>
        <a:prstGeom prst="line">
          <a:avLst/>
        </a:prstGeom>
        <a:ln w="25560">
          <a:solidFill>
            <a:srgbClr val="FFC000"/>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5</xdr:col>
      <xdr:colOff>142560</xdr:colOff>
      <xdr:row>5</xdr:row>
      <xdr:rowOff>0</xdr:rowOff>
    </xdr:from>
    <xdr:to>
      <xdr:col>30</xdr:col>
      <xdr:colOff>142560</xdr:colOff>
      <xdr:row>8</xdr:row>
      <xdr:rowOff>85680</xdr:rowOff>
    </xdr:to>
    <xdr:sp macro="" textlink="">
      <xdr:nvSpPr>
        <xdr:cNvPr id="71" name="Line 1"/>
        <xdr:cNvSpPr/>
      </xdr:nvSpPr>
      <xdr:spPr>
        <a:xfrm>
          <a:off x="1456920" y="3479760"/>
          <a:ext cx="6616440" cy="1752480"/>
        </a:xfrm>
        <a:prstGeom prst="line">
          <a:avLst/>
        </a:prstGeom>
        <a:ln w="25560">
          <a:solidFill>
            <a:srgbClr val="FFC000"/>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6</xdr:col>
      <xdr:colOff>133200</xdr:colOff>
      <xdr:row>5</xdr:row>
      <xdr:rowOff>0</xdr:rowOff>
    </xdr:from>
    <xdr:to>
      <xdr:col>16</xdr:col>
      <xdr:colOff>159840</xdr:colOff>
      <xdr:row>8</xdr:row>
      <xdr:rowOff>104760</xdr:rowOff>
    </xdr:to>
    <xdr:sp macro="" textlink="">
      <xdr:nvSpPr>
        <xdr:cNvPr id="72" name="Line 1"/>
        <xdr:cNvSpPr/>
      </xdr:nvSpPr>
      <xdr:spPr>
        <a:xfrm>
          <a:off x="1710360" y="3479760"/>
          <a:ext cx="2822040" cy="1771560"/>
        </a:xfrm>
        <a:prstGeom prst="line">
          <a:avLst/>
        </a:prstGeom>
        <a:ln w="25560">
          <a:solidFill>
            <a:srgbClr val="FFC000"/>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2</xdr:col>
      <xdr:colOff>114120</xdr:colOff>
      <xdr:row>5</xdr:row>
      <xdr:rowOff>0</xdr:rowOff>
    </xdr:from>
    <xdr:to>
      <xdr:col>2</xdr:col>
      <xdr:colOff>133200</xdr:colOff>
      <xdr:row>8</xdr:row>
      <xdr:rowOff>114120</xdr:rowOff>
    </xdr:to>
    <xdr:sp macro="" textlink="">
      <xdr:nvSpPr>
        <xdr:cNvPr id="73" name="Line 1"/>
        <xdr:cNvSpPr/>
      </xdr:nvSpPr>
      <xdr:spPr>
        <a:xfrm flipH="1">
          <a:off x="639720" y="3479760"/>
          <a:ext cx="19080" cy="1780920"/>
        </a:xfrm>
        <a:prstGeom prst="line">
          <a:avLst/>
        </a:prstGeom>
        <a:ln w="25560">
          <a:solidFill>
            <a:srgbClr val="7030A0"/>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11</xdr:col>
      <xdr:colOff>121680</xdr:colOff>
      <xdr:row>5</xdr:row>
      <xdr:rowOff>0</xdr:rowOff>
    </xdr:from>
    <xdr:to>
      <xdr:col>11</xdr:col>
      <xdr:colOff>121680</xdr:colOff>
      <xdr:row>8</xdr:row>
      <xdr:rowOff>104760</xdr:rowOff>
    </xdr:to>
    <xdr:sp macro="" textlink="">
      <xdr:nvSpPr>
        <xdr:cNvPr id="74" name="Line 1"/>
        <xdr:cNvSpPr/>
      </xdr:nvSpPr>
      <xdr:spPr>
        <a:xfrm>
          <a:off x="2891520" y="3479760"/>
          <a:ext cx="0" cy="1771560"/>
        </a:xfrm>
        <a:prstGeom prst="line">
          <a:avLst/>
        </a:prstGeom>
        <a:ln w="25560">
          <a:solidFill>
            <a:srgbClr val="7030A0"/>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12</xdr:col>
      <xdr:colOff>104760</xdr:colOff>
      <xdr:row>5</xdr:row>
      <xdr:rowOff>0</xdr:rowOff>
    </xdr:from>
    <xdr:to>
      <xdr:col>12</xdr:col>
      <xdr:colOff>114120</xdr:colOff>
      <xdr:row>8</xdr:row>
      <xdr:rowOff>104760</xdr:rowOff>
    </xdr:to>
    <xdr:sp macro="" textlink="">
      <xdr:nvSpPr>
        <xdr:cNvPr id="75" name="Line 1"/>
        <xdr:cNvSpPr/>
      </xdr:nvSpPr>
      <xdr:spPr>
        <a:xfrm flipH="1">
          <a:off x="3137400" y="3479760"/>
          <a:ext cx="9360" cy="1771560"/>
        </a:xfrm>
        <a:prstGeom prst="line">
          <a:avLst/>
        </a:prstGeom>
        <a:ln w="25560">
          <a:solidFill>
            <a:srgbClr val="7030A0"/>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13</xdr:col>
      <xdr:colOff>114120</xdr:colOff>
      <xdr:row>5</xdr:row>
      <xdr:rowOff>0</xdr:rowOff>
    </xdr:from>
    <xdr:to>
      <xdr:col>25</xdr:col>
      <xdr:colOff>159840</xdr:colOff>
      <xdr:row>6</xdr:row>
      <xdr:rowOff>647640</xdr:rowOff>
    </xdr:to>
    <xdr:sp macro="" textlink="">
      <xdr:nvSpPr>
        <xdr:cNvPr id="76" name="Line 1"/>
        <xdr:cNvSpPr/>
      </xdr:nvSpPr>
      <xdr:spPr>
        <a:xfrm>
          <a:off x="3409560" y="3479760"/>
          <a:ext cx="3366720" cy="838080"/>
        </a:xfrm>
        <a:prstGeom prst="line">
          <a:avLst/>
        </a:prstGeom>
        <a:ln w="25560">
          <a:solidFill>
            <a:srgbClr val="F07CD7"/>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31</xdr:col>
      <xdr:colOff>114120</xdr:colOff>
      <xdr:row>5</xdr:row>
      <xdr:rowOff>0</xdr:rowOff>
    </xdr:from>
    <xdr:to>
      <xdr:col>31</xdr:col>
      <xdr:colOff>133200</xdr:colOff>
      <xdr:row>8</xdr:row>
      <xdr:rowOff>85680</xdr:rowOff>
    </xdr:to>
    <xdr:sp macro="" textlink="">
      <xdr:nvSpPr>
        <xdr:cNvPr id="77" name="Line 1"/>
        <xdr:cNvSpPr/>
      </xdr:nvSpPr>
      <xdr:spPr>
        <a:xfrm>
          <a:off x="8308080" y="3479760"/>
          <a:ext cx="19080" cy="1752480"/>
        </a:xfrm>
        <a:prstGeom prst="line">
          <a:avLst/>
        </a:prstGeom>
        <a:ln w="25560">
          <a:solidFill>
            <a:srgbClr val="7030A0"/>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9</xdr:col>
      <xdr:colOff>104760</xdr:colOff>
      <xdr:row>5</xdr:row>
      <xdr:rowOff>0</xdr:rowOff>
    </xdr:from>
    <xdr:to>
      <xdr:col>22</xdr:col>
      <xdr:colOff>133200</xdr:colOff>
      <xdr:row>6</xdr:row>
      <xdr:rowOff>637920</xdr:rowOff>
    </xdr:to>
    <xdr:sp macro="" textlink="">
      <xdr:nvSpPr>
        <xdr:cNvPr id="78" name="Line 1"/>
        <xdr:cNvSpPr/>
      </xdr:nvSpPr>
      <xdr:spPr>
        <a:xfrm flipH="1">
          <a:off x="2348640" y="3479760"/>
          <a:ext cx="3734280" cy="828360"/>
        </a:xfrm>
        <a:prstGeom prst="line">
          <a:avLst/>
        </a:prstGeom>
        <a:ln w="25560">
          <a:solidFill>
            <a:srgbClr val="F07CD7"/>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19</xdr:col>
      <xdr:colOff>114120</xdr:colOff>
      <xdr:row>5</xdr:row>
      <xdr:rowOff>0</xdr:rowOff>
    </xdr:from>
    <xdr:to>
      <xdr:col>20</xdr:col>
      <xdr:colOff>122040</xdr:colOff>
      <xdr:row>8</xdr:row>
      <xdr:rowOff>85680</xdr:rowOff>
    </xdr:to>
    <xdr:sp macro="" textlink="">
      <xdr:nvSpPr>
        <xdr:cNvPr id="79" name="Line 1"/>
        <xdr:cNvSpPr/>
      </xdr:nvSpPr>
      <xdr:spPr>
        <a:xfrm>
          <a:off x="5275080" y="3479760"/>
          <a:ext cx="271080" cy="1752480"/>
        </a:xfrm>
        <a:prstGeom prst="line">
          <a:avLst/>
        </a:prstGeom>
        <a:ln w="25560">
          <a:solidFill>
            <a:srgbClr val="7030A0"/>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3</xdr:col>
      <xdr:colOff>121680</xdr:colOff>
      <xdr:row>5</xdr:row>
      <xdr:rowOff>0</xdr:rowOff>
    </xdr:from>
    <xdr:to>
      <xdr:col>16</xdr:col>
      <xdr:colOff>142560</xdr:colOff>
      <xdr:row>8</xdr:row>
      <xdr:rowOff>85680</xdr:rowOff>
    </xdr:to>
    <xdr:sp macro="" textlink="">
      <xdr:nvSpPr>
        <xdr:cNvPr id="80" name="Line 1"/>
        <xdr:cNvSpPr/>
      </xdr:nvSpPr>
      <xdr:spPr>
        <a:xfrm flipH="1">
          <a:off x="910080" y="3479760"/>
          <a:ext cx="3605040" cy="1752480"/>
        </a:xfrm>
        <a:prstGeom prst="line">
          <a:avLst/>
        </a:prstGeom>
        <a:ln w="25560">
          <a:solidFill>
            <a:srgbClr val="FFC000"/>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4</xdr:col>
      <xdr:colOff>152280</xdr:colOff>
      <xdr:row>5</xdr:row>
      <xdr:rowOff>0</xdr:rowOff>
    </xdr:from>
    <xdr:to>
      <xdr:col>18</xdr:col>
      <xdr:colOff>104760</xdr:colOff>
      <xdr:row>6</xdr:row>
      <xdr:rowOff>409320</xdr:rowOff>
    </xdr:to>
    <xdr:sp macro="" textlink="">
      <xdr:nvSpPr>
        <xdr:cNvPr id="81" name="Line 1"/>
        <xdr:cNvSpPr/>
      </xdr:nvSpPr>
      <xdr:spPr>
        <a:xfrm flipH="1">
          <a:off x="1203840" y="3479760"/>
          <a:ext cx="3799080" cy="599760"/>
        </a:xfrm>
        <a:prstGeom prst="line">
          <a:avLst/>
        </a:prstGeom>
        <a:ln w="25560">
          <a:solidFill>
            <a:srgbClr val="F07CD7"/>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5</xdr:col>
      <xdr:colOff>142560</xdr:colOff>
      <xdr:row>5</xdr:row>
      <xdr:rowOff>0</xdr:rowOff>
    </xdr:from>
    <xdr:to>
      <xdr:col>28</xdr:col>
      <xdr:colOff>121680</xdr:colOff>
      <xdr:row>8</xdr:row>
      <xdr:rowOff>85680</xdr:rowOff>
    </xdr:to>
    <xdr:sp macro="" textlink="">
      <xdr:nvSpPr>
        <xdr:cNvPr id="82" name="Line 1"/>
        <xdr:cNvSpPr/>
      </xdr:nvSpPr>
      <xdr:spPr>
        <a:xfrm flipH="1">
          <a:off x="1456920" y="3479760"/>
          <a:ext cx="6069960" cy="1752480"/>
        </a:xfrm>
        <a:prstGeom prst="line">
          <a:avLst/>
        </a:prstGeom>
        <a:ln w="25560">
          <a:solidFill>
            <a:srgbClr val="FFC000"/>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21</xdr:col>
      <xdr:colOff>121680</xdr:colOff>
      <xdr:row>5</xdr:row>
      <xdr:rowOff>0</xdr:rowOff>
    </xdr:from>
    <xdr:to>
      <xdr:col>21</xdr:col>
      <xdr:colOff>126360</xdr:colOff>
      <xdr:row>8</xdr:row>
      <xdr:rowOff>66600</xdr:rowOff>
    </xdr:to>
    <xdr:sp macro="" textlink="">
      <xdr:nvSpPr>
        <xdr:cNvPr id="83" name="Line 1"/>
        <xdr:cNvSpPr/>
      </xdr:nvSpPr>
      <xdr:spPr>
        <a:xfrm>
          <a:off x="5808600" y="3479760"/>
          <a:ext cx="4680" cy="1733400"/>
        </a:xfrm>
        <a:prstGeom prst="line">
          <a:avLst/>
        </a:prstGeom>
        <a:ln w="25560">
          <a:solidFill>
            <a:srgbClr val="7030A0"/>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27</xdr:col>
      <xdr:colOff>114120</xdr:colOff>
      <xdr:row>5</xdr:row>
      <xdr:rowOff>0</xdr:rowOff>
    </xdr:from>
    <xdr:to>
      <xdr:col>30</xdr:col>
      <xdr:colOff>121680</xdr:colOff>
      <xdr:row>8</xdr:row>
      <xdr:rowOff>104760</xdr:rowOff>
    </xdr:to>
    <xdr:sp macro="" textlink="">
      <xdr:nvSpPr>
        <xdr:cNvPr id="84" name="Line 1"/>
        <xdr:cNvSpPr/>
      </xdr:nvSpPr>
      <xdr:spPr>
        <a:xfrm flipH="1">
          <a:off x="7256520" y="3479760"/>
          <a:ext cx="795960" cy="1771560"/>
        </a:xfrm>
        <a:prstGeom prst="line">
          <a:avLst/>
        </a:prstGeom>
        <a:ln w="25560">
          <a:solidFill>
            <a:srgbClr val="7030A0"/>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6</xdr:col>
      <xdr:colOff>121680</xdr:colOff>
      <xdr:row>5</xdr:row>
      <xdr:rowOff>0</xdr:rowOff>
    </xdr:from>
    <xdr:to>
      <xdr:col>27</xdr:col>
      <xdr:colOff>95040</xdr:colOff>
      <xdr:row>6</xdr:row>
      <xdr:rowOff>419040</xdr:rowOff>
    </xdr:to>
    <xdr:sp macro="" textlink="">
      <xdr:nvSpPr>
        <xdr:cNvPr id="85" name="Line 1"/>
        <xdr:cNvSpPr/>
      </xdr:nvSpPr>
      <xdr:spPr>
        <a:xfrm flipH="1">
          <a:off x="1698840" y="3479760"/>
          <a:ext cx="5538600" cy="609480"/>
        </a:xfrm>
        <a:prstGeom prst="line">
          <a:avLst/>
        </a:prstGeom>
        <a:ln w="25560">
          <a:solidFill>
            <a:srgbClr val="F07CD7"/>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26</xdr:col>
      <xdr:colOff>121680</xdr:colOff>
      <xdr:row>5</xdr:row>
      <xdr:rowOff>0</xdr:rowOff>
    </xdr:from>
    <xdr:to>
      <xdr:col>26</xdr:col>
      <xdr:colOff>121680</xdr:colOff>
      <xdr:row>8</xdr:row>
      <xdr:rowOff>75960</xdr:rowOff>
    </xdr:to>
    <xdr:sp macro="" textlink="">
      <xdr:nvSpPr>
        <xdr:cNvPr id="86" name="Line 1"/>
        <xdr:cNvSpPr/>
      </xdr:nvSpPr>
      <xdr:spPr>
        <a:xfrm>
          <a:off x="7000920" y="3479760"/>
          <a:ext cx="0" cy="1742760"/>
        </a:xfrm>
        <a:prstGeom prst="line">
          <a:avLst/>
        </a:prstGeom>
        <a:ln w="25560">
          <a:solidFill>
            <a:srgbClr val="7030A0"/>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13</xdr:col>
      <xdr:colOff>114120</xdr:colOff>
      <xdr:row>6</xdr:row>
      <xdr:rowOff>637920</xdr:rowOff>
    </xdr:from>
    <xdr:to>
      <xdr:col>25</xdr:col>
      <xdr:colOff>133200</xdr:colOff>
      <xdr:row>8</xdr:row>
      <xdr:rowOff>104760</xdr:rowOff>
    </xdr:to>
    <xdr:sp macro="" textlink="">
      <xdr:nvSpPr>
        <xdr:cNvPr id="87" name="Line 1"/>
        <xdr:cNvSpPr/>
      </xdr:nvSpPr>
      <xdr:spPr>
        <a:xfrm flipH="1">
          <a:off x="3409560" y="4308120"/>
          <a:ext cx="3340080" cy="943200"/>
        </a:xfrm>
        <a:prstGeom prst="line">
          <a:avLst/>
        </a:prstGeom>
        <a:ln w="25560">
          <a:solidFill>
            <a:srgbClr val="F07CD7"/>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6</xdr:col>
      <xdr:colOff>133200</xdr:colOff>
      <xdr:row>6</xdr:row>
      <xdr:rowOff>428400</xdr:rowOff>
    </xdr:from>
    <xdr:to>
      <xdr:col>28</xdr:col>
      <xdr:colOff>104760</xdr:colOff>
      <xdr:row>8</xdr:row>
      <xdr:rowOff>114120</xdr:rowOff>
    </xdr:to>
    <xdr:sp macro="" textlink="">
      <xdr:nvSpPr>
        <xdr:cNvPr id="88" name="Line 1"/>
        <xdr:cNvSpPr/>
      </xdr:nvSpPr>
      <xdr:spPr>
        <a:xfrm>
          <a:off x="1710360" y="4098600"/>
          <a:ext cx="5799600" cy="1162080"/>
        </a:xfrm>
        <a:prstGeom prst="line">
          <a:avLst/>
        </a:prstGeom>
        <a:ln w="25560">
          <a:solidFill>
            <a:srgbClr val="F07CD7"/>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4</xdr:col>
      <xdr:colOff>152280</xdr:colOff>
      <xdr:row>6</xdr:row>
      <xdr:rowOff>409320</xdr:rowOff>
    </xdr:from>
    <xdr:to>
      <xdr:col>18</xdr:col>
      <xdr:colOff>121680</xdr:colOff>
      <xdr:row>8</xdr:row>
      <xdr:rowOff>85680</xdr:rowOff>
    </xdr:to>
    <xdr:sp macro="" textlink="">
      <xdr:nvSpPr>
        <xdr:cNvPr id="89" name="Line 1"/>
        <xdr:cNvSpPr/>
      </xdr:nvSpPr>
      <xdr:spPr>
        <a:xfrm>
          <a:off x="1203840" y="4079520"/>
          <a:ext cx="3816000" cy="1152720"/>
        </a:xfrm>
        <a:prstGeom prst="line">
          <a:avLst/>
        </a:prstGeom>
        <a:ln w="25560">
          <a:solidFill>
            <a:srgbClr val="F07CD7"/>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9</xdr:col>
      <xdr:colOff>95040</xdr:colOff>
      <xdr:row>6</xdr:row>
      <xdr:rowOff>647640</xdr:rowOff>
    </xdr:from>
    <xdr:to>
      <xdr:col>22</xdr:col>
      <xdr:colOff>114120</xdr:colOff>
      <xdr:row>8</xdr:row>
      <xdr:rowOff>66600</xdr:rowOff>
    </xdr:to>
    <xdr:sp macro="" textlink="">
      <xdr:nvSpPr>
        <xdr:cNvPr id="90" name="Line 1"/>
        <xdr:cNvSpPr/>
      </xdr:nvSpPr>
      <xdr:spPr>
        <a:xfrm>
          <a:off x="2338920" y="4317840"/>
          <a:ext cx="3724920" cy="895320"/>
        </a:xfrm>
        <a:prstGeom prst="line">
          <a:avLst/>
        </a:prstGeom>
        <a:ln w="25560">
          <a:solidFill>
            <a:srgbClr val="F07CD7"/>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twoCellAnchor>
    <xdr:from>
      <xdr:col>6</xdr:col>
      <xdr:colOff>133200</xdr:colOff>
      <xdr:row>5</xdr:row>
      <xdr:rowOff>0</xdr:rowOff>
    </xdr:from>
    <xdr:to>
      <xdr:col>29</xdr:col>
      <xdr:colOff>133200</xdr:colOff>
      <xdr:row>8</xdr:row>
      <xdr:rowOff>104760</xdr:rowOff>
    </xdr:to>
    <xdr:sp macro="" textlink="">
      <xdr:nvSpPr>
        <xdr:cNvPr id="91" name="Line 1"/>
        <xdr:cNvSpPr/>
      </xdr:nvSpPr>
      <xdr:spPr>
        <a:xfrm flipH="1">
          <a:off x="1710360" y="3479760"/>
          <a:ext cx="6090840" cy="1771560"/>
        </a:xfrm>
        <a:prstGeom prst="line">
          <a:avLst/>
        </a:prstGeom>
        <a:ln w="25560">
          <a:solidFill>
            <a:srgbClr val="FFC000"/>
          </a:solidFill>
          <a:round/>
          <a:headEnd type="oval" w="med" len="med"/>
          <a:tailEnd type="oval" w="med" len="med"/>
        </a:ln>
      </xdr:spPr>
      <xdr:style>
        <a:lnRef idx="1">
          <a:schemeClr val="accent1"/>
        </a:lnRef>
        <a:fillRef idx="0">
          <a:schemeClr val="accent1"/>
        </a:fillRef>
        <a:effectRef idx="0">
          <a:schemeClr val="accent1"/>
        </a:effectRef>
        <a:fontRef idx="minor"/>
      </xdr:style>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38160</xdr:colOff>
      <xdr:row>0</xdr:row>
      <xdr:rowOff>0</xdr:rowOff>
    </xdr:from>
    <xdr:to>
      <xdr:col>2</xdr:col>
      <xdr:colOff>164225</xdr:colOff>
      <xdr:row>3</xdr:row>
      <xdr:rowOff>165960</xdr:rowOff>
    </xdr:to>
    <xdr:sp macro="" textlink="">
      <xdr:nvSpPr>
        <xdr:cNvPr id="122" name="CustomShape 1"/>
        <xdr:cNvSpPr/>
      </xdr:nvSpPr>
      <xdr:spPr>
        <a:xfrm>
          <a:off x="38160" y="0"/>
          <a:ext cx="2486160" cy="160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absolute">
    <xdr:from>
      <xdr:col>0</xdr:col>
      <xdr:colOff>142144</xdr:colOff>
      <xdr:row>0</xdr:row>
      <xdr:rowOff>700560</xdr:rowOff>
    </xdr:from>
    <xdr:to>
      <xdr:col>1</xdr:col>
      <xdr:colOff>1501276</xdr:colOff>
      <xdr:row>1</xdr:row>
      <xdr:rowOff>4820</xdr:rowOff>
    </xdr:to>
    <xdr:sp macro="" textlink="">
      <xdr:nvSpPr>
        <xdr:cNvPr id="123" name="CustomShape 1"/>
        <xdr:cNvSpPr/>
      </xdr:nvSpPr>
      <xdr:spPr>
        <a:xfrm>
          <a:off x="142144" y="700560"/>
          <a:ext cx="2057237" cy="380999"/>
        </a:xfrm>
        <a:prstGeom prst="rect">
          <a:avLst/>
        </a:prstGeom>
        <a:noFill/>
        <a:ln>
          <a:noFill/>
        </a:ln>
        <a:effectLst>
          <a:outerShdw blurRad="50800" dist="37674" dir="2700000" algn="tl" rotWithShape="0">
            <a:srgbClr val="808080">
              <a:alpha val="40000"/>
            </a:srgbClr>
          </a:outerShdw>
        </a:effectLst>
      </xdr:spPr>
      <xdr:style>
        <a:lnRef idx="0">
          <a:scrgbClr r="0" g="0" b="0"/>
        </a:lnRef>
        <a:fillRef idx="0">
          <a:scrgbClr r="0" g="0" b="0"/>
        </a:fillRef>
        <a:effectRef idx="0">
          <a:scrgbClr r="0" g="0" b="0"/>
        </a:effectRef>
        <a:fontRef idx="minor"/>
      </xdr:style>
      <xdr:txBody>
        <a:bodyPr lIns="27360" tIns="23040" rIns="0" bIns="0">
          <a:noAutofit/>
        </a:bodyPr>
        <a:lstStyle/>
        <a:p>
          <a:pPr>
            <a:lnSpc>
              <a:spcPct val="100000"/>
            </a:lnSpc>
          </a:pPr>
          <a:r>
            <a:rPr lang="de-DE" sz="1800" b="1" strike="noStrike" spc="-1">
              <a:solidFill>
                <a:srgbClr val="DD0806"/>
              </a:solidFill>
              <a:latin typeface="Calibri"/>
            </a:rPr>
            <a:t>Delmenhorst</a:t>
          </a:r>
          <a:r>
            <a:rPr lang="de-DE" sz="1800" b="1" strike="noStrike" spc="-1" baseline="0">
              <a:solidFill>
                <a:srgbClr val="DD0806"/>
              </a:solidFill>
              <a:latin typeface="Calibri"/>
            </a:rPr>
            <a:t> 2024</a:t>
          </a:r>
          <a:endParaRPr lang="de-DE" sz="1800" b="0" strike="noStrike" spc="-1">
            <a:latin typeface="Times New Roman"/>
          </a:endParaRPr>
        </a:p>
      </xdr:txBody>
    </xdr:sp>
    <xdr:clientData/>
  </xdr:twoCellAnchor>
  <xdr:twoCellAnchor editAs="absolute">
    <xdr:from>
      <xdr:col>0</xdr:col>
      <xdr:colOff>412750</xdr:colOff>
      <xdr:row>0</xdr:row>
      <xdr:rowOff>0</xdr:rowOff>
    </xdr:from>
    <xdr:to>
      <xdr:col>1</xdr:col>
      <xdr:colOff>854614</xdr:colOff>
      <xdr:row>0</xdr:row>
      <xdr:rowOff>743400</xdr:rowOff>
    </xdr:to>
    <xdr:pic>
      <xdr:nvPicPr>
        <xdr:cNvPr id="4" name="Picture 12"/>
        <xdr:cNvPicPr/>
      </xdr:nvPicPr>
      <xdr:blipFill>
        <a:blip xmlns:r="http://schemas.openxmlformats.org/officeDocument/2006/relationships" r:embed="rId1"/>
        <a:stretch/>
      </xdr:blipFill>
      <xdr:spPr>
        <a:xfrm>
          <a:off x="412750" y="0"/>
          <a:ext cx="1172114" cy="74340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0</xdr:colOff>
      <xdr:row>20</xdr:row>
      <xdr:rowOff>47520</xdr:rowOff>
    </xdr:from>
    <xdr:to>
      <xdr:col>14</xdr:col>
      <xdr:colOff>183960</xdr:colOff>
      <xdr:row>21</xdr:row>
      <xdr:rowOff>120960</xdr:rowOff>
    </xdr:to>
    <xdr:sp macro="" textlink="">
      <xdr:nvSpPr>
        <xdr:cNvPr id="124" name="CustomShape 1"/>
        <xdr:cNvSpPr/>
      </xdr:nvSpPr>
      <xdr:spPr>
        <a:xfrm>
          <a:off x="9716040" y="3730320"/>
          <a:ext cx="183960" cy="257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20</xdr:col>
      <xdr:colOff>152280</xdr:colOff>
      <xdr:row>3</xdr:row>
      <xdr:rowOff>73800</xdr:rowOff>
    </xdr:from>
    <xdr:to>
      <xdr:col>20</xdr:col>
      <xdr:colOff>336240</xdr:colOff>
      <xdr:row>4</xdr:row>
      <xdr:rowOff>147240</xdr:rowOff>
    </xdr:to>
    <xdr:sp macro="" textlink="">
      <xdr:nvSpPr>
        <xdr:cNvPr id="125" name="CustomShape 1"/>
        <xdr:cNvSpPr/>
      </xdr:nvSpPr>
      <xdr:spPr>
        <a:xfrm>
          <a:off x="14718240" y="626040"/>
          <a:ext cx="183960" cy="2577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166680</xdr:colOff>
      <xdr:row>0</xdr:row>
      <xdr:rowOff>119160</xdr:rowOff>
    </xdr:from>
    <xdr:to>
      <xdr:col>13</xdr:col>
      <xdr:colOff>483480</xdr:colOff>
      <xdr:row>31</xdr:row>
      <xdr:rowOff>175320</xdr:rowOff>
    </xdr:to>
    <xdr:pic>
      <xdr:nvPicPr>
        <xdr:cNvPr id="126" name="Picture 1"/>
        <xdr:cNvPicPr/>
      </xdr:nvPicPr>
      <xdr:blipFill>
        <a:blip xmlns:r="http://schemas.openxmlformats.org/officeDocument/2006/relationships" r:embed="rId1"/>
        <a:stretch/>
      </xdr:blipFill>
      <xdr:spPr>
        <a:xfrm>
          <a:off x="166680" y="119160"/>
          <a:ext cx="9224280" cy="576468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847440</xdr:colOff>
      <xdr:row>0</xdr:row>
      <xdr:rowOff>161640</xdr:rowOff>
    </xdr:from>
    <xdr:to>
      <xdr:col>3</xdr:col>
      <xdr:colOff>1638000</xdr:colOff>
      <xdr:row>0</xdr:row>
      <xdr:rowOff>161640</xdr:rowOff>
    </xdr:to>
    <xdr:sp macro="" textlink="">
      <xdr:nvSpPr>
        <xdr:cNvPr id="127" name="Line 1"/>
        <xdr:cNvSpPr/>
      </xdr:nvSpPr>
      <xdr:spPr>
        <a:xfrm>
          <a:off x="1866960" y="161640"/>
          <a:ext cx="1688400" cy="0"/>
        </a:xfrm>
        <a:prstGeom prst="line">
          <a:avLst/>
        </a:prstGeom>
        <a:ln w="25560">
          <a:solidFill>
            <a:srgbClr val="0000D4"/>
          </a:solidFill>
          <a:round/>
        </a:ln>
      </xdr:spPr>
      <xdr:style>
        <a:lnRef idx="0">
          <a:scrgbClr r="0" g="0" b="0"/>
        </a:lnRef>
        <a:fillRef idx="0">
          <a:scrgbClr r="0" g="0" b="0"/>
        </a:fillRef>
        <a:effectRef idx="0">
          <a:scrgbClr r="0" g="0" b="0"/>
        </a:effectRef>
        <a:fontRef idx="minor"/>
      </xdr:style>
    </xdr:sp>
    <xdr:clientData/>
  </xdr:twoCellAnchor>
  <xdr:twoCellAnchor>
    <xdr:from>
      <xdr:col>2</xdr:col>
      <xdr:colOff>847440</xdr:colOff>
      <xdr:row>1</xdr:row>
      <xdr:rowOff>152280</xdr:rowOff>
    </xdr:from>
    <xdr:to>
      <xdr:col>3</xdr:col>
      <xdr:colOff>1638000</xdr:colOff>
      <xdr:row>1</xdr:row>
      <xdr:rowOff>152280</xdr:rowOff>
    </xdr:to>
    <xdr:sp macro="" textlink="">
      <xdr:nvSpPr>
        <xdr:cNvPr id="128" name="Line 1"/>
        <xdr:cNvSpPr/>
      </xdr:nvSpPr>
      <xdr:spPr>
        <a:xfrm>
          <a:off x="1866960" y="456840"/>
          <a:ext cx="1688400" cy="0"/>
        </a:xfrm>
        <a:prstGeom prst="line">
          <a:avLst/>
        </a:prstGeom>
        <a:ln w="25560">
          <a:solidFill>
            <a:srgbClr val="FFC000"/>
          </a:solidFill>
          <a:round/>
        </a:ln>
      </xdr:spPr>
      <xdr:style>
        <a:lnRef idx="0">
          <a:scrgbClr r="0" g="0" b="0"/>
        </a:lnRef>
        <a:fillRef idx="0">
          <a:scrgbClr r="0" g="0" b="0"/>
        </a:fillRef>
        <a:effectRef idx="0">
          <a:scrgbClr r="0" g="0" b="0"/>
        </a:effectRef>
        <a:fontRef idx="minor"/>
      </xdr:style>
    </xdr:sp>
    <xdr:clientData/>
  </xdr:twoCellAnchor>
  <xdr:twoCellAnchor>
    <xdr:from>
      <xdr:col>2</xdr:col>
      <xdr:colOff>847440</xdr:colOff>
      <xdr:row>2</xdr:row>
      <xdr:rowOff>142560</xdr:rowOff>
    </xdr:from>
    <xdr:to>
      <xdr:col>3</xdr:col>
      <xdr:colOff>1638000</xdr:colOff>
      <xdr:row>2</xdr:row>
      <xdr:rowOff>142560</xdr:rowOff>
    </xdr:to>
    <xdr:sp macro="" textlink="">
      <xdr:nvSpPr>
        <xdr:cNvPr id="129" name="Line 1"/>
        <xdr:cNvSpPr/>
      </xdr:nvSpPr>
      <xdr:spPr>
        <a:xfrm>
          <a:off x="1866960" y="752040"/>
          <a:ext cx="1688400" cy="0"/>
        </a:xfrm>
        <a:prstGeom prst="line">
          <a:avLst/>
        </a:prstGeom>
        <a:ln w="25560">
          <a:solidFill>
            <a:srgbClr val="00B050"/>
          </a:solidFill>
          <a:round/>
        </a:ln>
      </xdr:spPr>
      <xdr:style>
        <a:lnRef idx="0">
          <a:scrgbClr r="0" g="0" b="0"/>
        </a:lnRef>
        <a:fillRef idx="0">
          <a:scrgbClr r="0" g="0" b="0"/>
        </a:fillRef>
        <a:effectRef idx="0">
          <a:scrgbClr r="0" g="0" b="0"/>
        </a:effectRef>
        <a:fontRef idx="minor"/>
      </xdr:style>
    </xdr:sp>
    <xdr:clientData/>
  </xdr:twoCellAnchor>
  <xdr:twoCellAnchor>
    <xdr:from>
      <xdr:col>2</xdr:col>
      <xdr:colOff>847440</xdr:colOff>
      <xdr:row>3</xdr:row>
      <xdr:rowOff>142560</xdr:rowOff>
    </xdr:from>
    <xdr:to>
      <xdr:col>3</xdr:col>
      <xdr:colOff>1638000</xdr:colOff>
      <xdr:row>3</xdr:row>
      <xdr:rowOff>142560</xdr:rowOff>
    </xdr:to>
    <xdr:sp macro="" textlink="">
      <xdr:nvSpPr>
        <xdr:cNvPr id="130" name="Line 1"/>
        <xdr:cNvSpPr/>
      </xdr:nvSpPr>
      <xdr:spPr>
        <a:xfrm>
          <a:off x="1866960" y="1056960"/>
          <a:ext cx="1688400" cy="0"/>
        </a:xfrm>
        <a:prstGeom prst="line">
          <a:avLst/>
        </a:prstGeom>
        <a:ln w="25560">
          <a:solidFill>
            <a:srgbClr val="00B0F0"/>
          </a:solidFill>
          <a:round/>
        </a:ln>
      </xdr:spPr>
      <xdr:style>
        <a:lnRef idx="0">
          <a:scrgbClr r="0" g="0" b="0"/>
        </a:lnRef>
        <a:fillRef idx="0">
          <a:scrgbClr r="0" g="0" b="0"/>
        </a:fillRef>
        <a:effectRef idx="0">
          <a:scrgbClr r="0" g="0" b="0"/>
        </a:effectRef>
        <a:fontRef idx="minor"/>
      </xdr:style>
    </xdr:sp>
    <xdr:clientData/>
  </xdr:twoCellAnchor>
  <xdr:twoCellAnchor>
    <xdr:from>
      <xdr:col>2</xdr:col>
      <xdr:colOff>847440</xdr:colOff>
      <xdr:row>4</xdr:row>
      <xdr:rowOff>123480</xdr:rowOff>
    </xdr:from>
    <xdr:to>
      <xdr:col>3</xdr:col>
      <xdr:colOff>1638000</xdr:colOff>
      <xdr:row>4</xdr:row>
      <xdr:rowOff>123480</xdr:rowOff>
    </xdr:to>
    <xdr:sp macro="" textlink="">
      <xdr:nvSpPr>
        <xdr:cNvPr id="131" name="Line 1"/>
        <xdr:cNvSpPr/>
      </xdr:nvSpPr>
      <xdr:spPr>
        <a:xfrm>
          <a:off x="1866960" y="1342440"/>
          <a:ext cx="1688400" cy="0"/>
        </a:xfrm>
        <a:prstGeom prst="line">
          <a:avLst/>
        </a:prstGeom>
        <a:ln w="25560">
          <a:solidFill>
            <a:srgbClr val="FFFF00"/>
          </a:solidFill>
          <a:round/>
        </a:ln>
      </xdr:spPr>
      <xdr:style>
        <a:lnRef idx="0">
          <a:scrgbClr r="0" g="0" b="0"/>
        </a:lnRef>
        <a:fillRef idx="0">
          <a:scrgbClr r="0" g="0" b="0"/>
        </a:fillRef>
        <a:effectRef idx="0">
          <a:scrgbClr r="0" g="0" b="0"/>
        </a:effectRef>
        <a:fontRef idx="minor"/>
      </xdr:style>
    </xdr:sp>
    <xdr:clientData/>
  </xdr:twoCellAnchor>
  <xdr:twoCellAnchor>
    <xdr:from>
      <xdr:col>4</xdr:col>
      <xdr:colOff>1647720</xdr:colOff>
      <xdr:row>0</xdr:row>
      <xdr:rowOff>161640</xdr:rowOff>
    </xdr:from>
    <xdr:to>
      <xdr:col>5</xdr:col>
      <xdr:colOff>1638000</xdr:colOff>
      <xdr:row>0</xdr:row>
      <xdr:rowOff>161640</xdr:rowOff>
    </xdr:to>
    <xdr:sp macro="" textlink="">
      <xdr:nvSpPr>
        <xdr:cNvPr id="132" name="Line 1"/>
        <xdr:cNvSpPr/>
      </xdr:nvSpPr>
      <xdr:spPr>
        <a:xfrm>
          <a:off x="5309640" y="161640"/>
          <a:ext cx="1734480" cy="0"/>
        </a:xfrm>
        <a:prstGeom prst="line">
          <a:avLst/>
        </a:prstGeom>
        <a:ln w="25560">
          <a:solidFill>
            <a:srgbClr val="92D050"/>
          </a:solidFill>
          <a:round/>
        </a:ln>
      </xdr:spPr>
      <xdr:style>
        <a:lnRef idx="0">
          <a:scrgbClr r="0" g="0" b="0"/>
        </a:lnRef>
        <a:fillRef idx="0">
          <a:scrgbClr r="0" g="0" b="0"/>
        </a:fillRef>
        <a:effectRef idx="0">
          <a:scrgbClr r="0" g="0" b="0"/>
        </a:effectRef>
        <a:fontRef idx="minor"/>
      </xdr:style>
    </xdr:sp>
    <xdr:clientData/>
  </xdr:twoCellAnchor>
  <xdr:twoCellAnchor>
    <xdr:from>
      <xdr:col>4</xdr:col>
      <xdr:colOff>1647720</xdr:colOff>
      <xdr:row>1</xdr:row>
      <xdr:rowOff>152280</xdr:rowOff>
    </xdr:from>
    <xdr:to>
      <xdr:col>5</xdr:col>
      <xdr:colOff>1638000</xdr:colOff>
      <xdr:row>1</xdr:row>
      <xdr:rowOff>161640</xdr:rowOff>
    </xdr:to>
    <xdr:sp macro="" textlink="">
      <xdr:nvSpPr>
        <xdr:cNvPr id="133" name="Line 1"/>
        <xdr:cNvSpPr/>
      </xdr:nvSpPr>
      <xdr:spPr>
        <a:xfrm>
          <a:off x="5309640" y="456840"/>
          <a:ext cx="1734480" cy="9360"/>
        </a:xfrm>
        <a:prstGeom prst="line">
          <a:avLst/>
        </a:prstGeom>
        <a:ln w="25560" cap="rnd">
          <a:solidFill>
            <a:srgbClr val="FF00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4</xdr:col>
      <xdr:colOff>1647720</xdr:colOff>
      <xdr:row>2</xdr:row>
      <xdr:rowOff>142560</xdr:rowOff>
    </xdr:from>
    <xdr:to>
      <xdr:col>5</xdr:col>
      <xdr:colOff>1628640</xdr:colOff>
      <xdr:row>2</xdr:row>
      <xdr:rowOff>152280</xdr:rowOff>
    </xdr:to>
    <xdr:sp macro="" textlink="">
      <xdr:nvSpPr>
        <xdr:cNvPr id="134" name="Line 1"/>
        <xdr:cNvSpPr/>
      </xdr:nvSpPr>
      <xdr:spPr>
        <a:xfrm>
          <a:off x="5309640" y="752040"/>
          <a:ext cx="1725120" cy="9720"/>
        </a:xfrm>
        <a:prstGeom prst="line">
          <a:avLst/>
        </a:prstGeom>
        <a:ln w="25560" cap="rnd">
          <a:solidFill>
            <a:srgbClr val="FFC0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4</xdr:col>
      <xdr:colOff>1647720</xdr:colOff>
      <xdr:row>3</xdr:row>
      <xdr:rowOff>142560</xdr:rowOff>
    </xdr:from>
    <xdr:to>
      <xdr:col>5</xdr:col>
      <xdr:colOff>1638000</xdr:colOff>
      <xdr:row>3</xdr:row>
      <xdr:rowOff>142560</xdr:rowOff>
    </xdr:to>
    <xdr:sp macro="" textlink="">
      <xdr:nvSpPr>
        <xdr:cNvPr id="135" name="Line 1"/>
        <xdr:cNvSpPr/>
      </xdr:nvSpPr>
      <xdr:spPr>
        <a:xfrm>
          <a:off x="5309640" y="1056960"/>
          <a:ext cx="1734480" cy="0"/>
        </a:xfrm>
        <a:prstGeom prst="line">
          <a:avLst/>
        </a:prstGeom>
        <a:ln w="25560" cap="rnd">
          <a:solidFill>
            <a:srgbClr val="C000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4</xdr:col>
      <xdr:colOff>1647720</xdr:colOff>
      <xdr:row>4</xdr:row>
      <xdr:rowOff>123480</xdr:rowOff>
    </xdr:from>
    <xdr:to>
      <xdr:col>5</xdr:col>
      <xdr:colOff>1628640</xdr:colOff>
      <xdr:row>4</xdr:row>
      <xdr:rowOff>142560</xdr:rowOff>
    </xdr:to>
    <xdr:sp macro="" textlink="">
      <xdr:nvSpPr>
        <xdr:cNvPr id="136" name="Line 1"/>
        <xdr:cNvSpPr/>
      </xdr:nvSpPr>
      <xdr:spPr>
        <a:xfrm>
          <a:off x="5309640" y="1342440"/>
          <a:ext cx="1725120" cy="19080"/>
        </a:xfrm>
        <a:prstGeom prst="line">
          <a:avLst/>
        </a:prstGeom>
        <a:ln w="25560" cap="rnd">
          <a:solidFill>
            <a:srgbClr val="FFFF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7</xdr:col>
      <xdr:colOff>0</xdr:colOff>
      <xdr:row>0</xdr:row>
      <xdr:rowOff>161640</xdr:rowOff>
    </xdr:from>
    <xdr:to>
      <xdr:col>9</xdr:col>
      <xdr:colOff>218880</xdr:colOff>
      <xdr:row>0</xdr:row>
      <xdr:rowOff>180720</xdr:rowOff>
    </xdr:to>
    <xdr:sp macro="" textlink="">
      <xdr:nvSpPr>
        <xdr:cNvPr id="137" name="Line 1"/>
        <xdr:cNvSpPr/>
      </xdr:nvSpPr>
      <xdr:spPr>
        <a:xfrm>
          <a:off x="8894880" y="161640"/>
          <a:ext cx="1944360" cy="19080"/>
        </a:xfrm>
        <a:prstGeom prst="line">
          <a:avLst/>
        </a:prstGeom>
        <a:ln w="25560" cap="rnd">
          <a:solidFill>
            <a:srgbClr val="00B0F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7</xdr:col>
      <xdr:colOff>0</xdr:colOff>
      <xdr:row>1</xdr:row>
      <xdr:rowOff>161640</xdr:rowOff>
    </xdr:from>
    <xdr:to>
      <xdr:col>9</xdr:col>
      <xdr:colOff>218880</xdr:colOff>
      <xdr:row>1</xdr:row>
      <xdr:rowOff>161640</xdr:rowOff>
    </xdr:to>
    <xdr:sp macro="" textlink="">
      <xdr:nvSpPr>
        <xdr:cNvPr id="138" name="Line 1"/>
        <xdr:cNvSpPr/>
      </xdr:nvSpPr>
      <xdr:spPr>
        <a:xfrm>
          <a:off x="8894880" y="466200"/>
          <a:ext cx="1944360" cy="0"/>
        </a:xfrm>
        <a:prstGeom prst="line">
          <a:avLst/>
        </a:prstGeom>
        <a:ln w="25560" cap="rnd">
          <a:solidFill>
            <a:srgbClr val="00B05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7</xdr:col>
      <xdr:colOff>0</xdr:colOff>
      <xdr:row>2</xdr:row>
      <xdr:rowOff>152280</xdr:rowOff>
    </xdr:from>
    <xdr:to>
      <xdr:col>9</xdr:col>
      <xdr:colOff>209520</xdr:colOff>
      <xdr:row>2</xdr:row>
      <xdr:rowOff>152280</xdr:rowOff>
    </xdr:to>
    <xdr:sp macro="" textlink="">
      <xdr:nvSpPr>
        <xdr:cNvPr id="139" name="Line 1"/>
        <xdr:cNvSpPr/>
      </xdr:nvSpPr>
      <xdr:spPr>
        <a:xfrm>
          <a:off x="8894880" y="761760"/>
          <a:ext cx="1935000" cy="0"/>
        </a:xfrm>
        <a:prstGeom prst="line">
          <a:avLst/>
        </a:prstGeom>
        <a:ln w="34920" cap="rnd">
          <a:solidFill>
            <a:srgbClr val="FFC000"/>
          </a:solidFill>
          <a:prstDash val="sysDash"/>
          <a:round/>
        </a:ln>
      </xdr:spPr>
      <xdr:style>
        <a:lnRef idx="0">
          <a:scrgbClr r="0" g="0" b="0"/>
        </a:lnRef>
        <a:fillRef idx="0">
          <a:scrgbClr r="0" g="0" b="0"/>
        </a:fillRef>
        <a:effectRef idx="0">
          <a:scrgbClr r="0" g="0" b="0"/>
        </a:effectRef>
        <a:fontRef idx="minor"/>
      </xdr:style>
    </xdr:sp>
    <xdr:clientData/>
  </xdr:twoCellAnchor>
  <xdr:twoCellAnchor>
    <xdr:from>
      <xdr:col>7</xdr:col>
      <xdr:colOff>0</xdr:colOff>
      <xdr:row>3</xdr:row>
      <xdr:rowOff>142560</xdr:rowOff>
    </xdr:from>
    <xdr:to>
      <xdr:col>9</xdr:col>
      <xdr:colOff>218880</xdr:colOff>
      <xdr:row>3</xdr:row>
      <xdr:rowOff>142560</xdr:rowOff>
    </xdr:to>
    <xdr:sp macro="" textlink="">
      <xdr:nvSpPr>
        <xdr:cNvPr id="140" name="Line 1"/>
        <xdr:cNvSpPr/>
      </xdr:nvSpPr>
      <xdr:spPr>
        <a:xfrm>
          <a:off x="8894880" y="1056960"/>
          <a:ext cx="1944360" cy="0"/>
        </a:xfrm>
        <a:prstGeom prst="line">
          <a:avLst/>
        </a:prstGeom>
        <a:ln w="34920" cap="rnd">
          <a:solidFill>
            <a:srgbClr val="FFFF00"/>
          </a:solidFill>
          <a:prstDash val="sysDash"/>
          <a:round/>
        </a:ln>
      </xdr:spPr>
      <xdr:style>
        <a:lnRef idx="0">
          <a:scrgbClr r="0" g="0" b="0"/>
        </a:lnRef>
        <a:fillRef idx="0">
          <a:scrgbClr r="0" g="0" b="0"/>
        </a:fillRef>
        <a:effectRef idx="0">
          <a:scrgbClr r="0" g="0" b="0"/>
        </a:effectRef>
        <a:fontRef idx="minor"/>
      </xdr:style>
    </xdr:sp>
    <xdr:clientData/>
  </xdr:twoCellAnchor>
  <xdr:twoCellAnchor>
    <xdr:from>
      <xdr:col>7</xdr:col>
      <xdr:colOff>0</xdr:colOff>
      <xdr:row>4</xdr:row>
      <xdr:rowOff>142560</xdr:rowOff>
    </xdr:from>
    <xdr:to>
      <xdr:col>9</xdr:col>
      <xdr:colOff>209520</xdr:colOff>
      <xdr:row>4</xdr:row>
      <xdr:rowOff>142560</xdr:rowOff>
    </xdr:to>
    <xdr:sp macro="" textlink="">
      <xdr:nvSpPr>
        <xdr:cNvPr id="141" name="Line 1"/>
        <xdr:cNvSpPr/>
      </xdr:nvSpPr>
      <xdr:spPr>
        <a:xfrm>
          <a:off x="8894880" y="1361520"/>
          <a:ext cx="1935000" cy="0"/>
        </a:xfrm>
        <a:prstGeom prst="line">
          <a:avLst/>
        </a:prstGeom>
        <a:ln w="34920" cap="rnd">
          <a:solidFill>
            <a:srgbClr val="996633"/>
          </a:solidFill>
          <a:prstDash val="sysDash"/>
          <a:round/>
        </a:ln>
      </xdr:spPr>
      <xdr:style>
        <a:lnRef idx="0">
          <a:scrgbClr r="0" g="0" b="0"/>
        </a:lnRef>
        <a:fillRef idx="0">
          <a:scrgbClr r="0" g="0" b="0"/>
        </a:fillRef>
        <a:effectRef idx="0">
          <a:scrgbClr r="0" g="0" b="0"/>
        </a:effectRef>
        <a:fontRef idx="minor"/>
      </xdr:style>
    </xdr:sp>
    <xdr:clientData/>
  </xdr:twoCellAnchor>
  <xdr:twoCellAnchor>
    <xdr:from>
      <xdr:col>11</xdr:col>
      <xdr:colOff>9360</xdr:colOff>
      <xdr:row>0</xdr:row>
      <xdr:rowOff>152280</xdr:rowOff>
    </xdr:from>
    <xdr:to>
      <xdr:col>11</xdr:col>
      <xdr:colOff>1647720</xdr:colOff>
      <xdr:row>0</xdr:row>
      <xdr:rowOff>152280</xdr:rowOff>
    </xdr:to>
    <xdr:sp macro="" textlink="">
      <xdr:nvSpPr>
        <xdr:cNvPr id="142" name="Line 1"/>
        <xdr:cNvSpPr/>
      </xdr:nvSpPr>
      <xdr:spPr>
        <a:xfrm>
          <a:off x="12727080" y="152280"/>
          <a:ext cx="1638360" cy="0"/>
        </a:xfrm>
        <a:prstGeom prst="line">
          <a:avLst/>
        </a:prstGeom>
        <a:ln w="34920" cap="rnd">
          <a:solidFill>
            <a:srgbClr val="990000"/>
          </a:solidFill>
          <a:prstDash val="sysDash"/>
          <a:round/>
        </a:ln>
      </xdr:spPr>
      <xdr:style>
        <a:lnRef idx="0">
          <a:scrgbClr r="0" g="0" b="0"/>
        </a:lnRef>
        <a:fillRef idx="0">
          <a:scrgbClr r="0" g="0" b="0"/>
        </a:fillRef>
        <a:effectRef idx="0">
          <a:scrgbClr r="0" g="0" b="0"/>
        </a:effectRef>
        <a:fontRef idx="minor"/>
      </xdr:style>
    </xdr:sp>
    <xdr:clientData/>
  </xdr:twoCellAnchor>
  <xdr:twoCellAnchor>
    <xdr:from>
      <xdr:col>11</xdr:col>
      <xdr:colOff>9360</xdr:colOff>
      <xdr:row>1</xdr:row>
      <xdr:rowOff>142560</xdr:rowOff>
    </xdr:from>
    <xdr:to>
      <xdr:col>11</xdr:col>
      <xdr:colOff>1647720</xdr:colOff>
      <xdr:row>1</xdr:row>
      <xdr:rowOff>142560</xdr:rowOff>
    </xdr:to>
    <xdr:sp macro="" textlink="">
      <xdr:nvSpPr>
        <xdr:cNvPr id="143" name="Line 1"/>
        <xdr:cNvSpPr/>
      </xdr:nvSpPr>
      <xdr:spPr>
        <a:xfrm>
          <a:off x="12727080" y="447120"/>
          <a:ext cx="1638360" cy="0"/>
        </a:xfrm>
        <a:prstGeom prst="line">
          <a:avLst/>
        </a:prstGeom>
        <a:ln w="25560" cap="rnd">
          <a:solidFill>
            <a:srgbClr val="A50021"/>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11</xdr:col>
      <xdr:colOff>9360</xdr:colOff>
      <xdr:row>2</xdr:row>
      <xdr:rowOff>142560</xdr:rowOff>
    </xdr:from>
    <xdr:to>
      <xdr:col>11</xdr:col>
      <xdr:colOff>1638000</xdr:colOff>
      <xdr:row>2</xdr:row>
      <xdr:rowOff>142560</xdr:rowOff>
    </xdr:to>
    <xdr:sp macro="" textlink="">
      <xdr:nvSpPr>
        <xdr:cNvPr id="144" name="Line 1"/>
        <xdr:cNvSpPr/>
      </xdr:nvSpPr>
      <xdr:spPr>
        <a:xfrm>
          <a:off x="12727080" y="752040"/>
          <a:ext cx="1628640" cy="0"/>
        </a:xfrm>
        <a:prstGeom prst="line">
          <a:avLst/>
        </a:prstGeom>
        <a:ln w="25560" cap="rnd">
          <a:solidFill>
            <a:srgbClr val="FF9966"/>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11</xdr:col>
      <xdr:colOff>9360</xdr:colOff>
      <xdr:row>3</xdr:row>
      <xdr:rowOff>123480</xdr:rowOff>
    </xdr:from>
    <xdr:to>
      <xdr:col>11</xdr:col>
      <xdr:colOff>1647720</xdr:colOff>
      <xdr:row>3</xdr:row>
      <xdr:rowOff>123480</xdr:rowOff>
    </xdr:to>
    <xdr:sp macro="" textlink="">
      <xdr:nvSpPr>
        <xdr:cNvPr id="145" name="Line 1"/>
        <xdr:cNvSpPr/>
      </xdr:nvSpPr>
      <xdr:spPr>
        <a:xfrm>
          <a:off x="12727080" y="1037880"/>
          <a:ext cx="1638360" cy="0"/>
        </a:xfrm>
        <a:prstGeom prst="line">
          <a:avLst/>
        </a:prstGeom>
        <a:ln w="25560" cap="rnd">
          <a:solidFill>
            <a:srgbClr val="A6A6A6"/>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11</xdr:col>
      <xdr:colOff>9360</xdr:colOff>
      <xdr:row>4</xdr:row>
      <xdr:rowOff>114120</xdr:rowOff>
    </xdr:from>
    <xdr:to>
      <xdr:col>11</xdr:col>
      <xdr:colOff>1638000</xdr:colOff>
      <xdr:row>4</xdr:row>
      <xdr:rowOff>114120</xdr:rowOff>
    </xdr:to>
    <xdr:sp macro="" textlink="">
      <xdr:nvSpPr>
        <xdr:cNvPr id="146" name="Line 1"/>
        <xdr:cNvSpPr/>
      </xdr:nvSpPr>
      <xdr:spPr>
        <a:xfrm>
          <a:off x="12727080" y="1333080"/>
          <a:ext cx="1628640" cy="0"/>
        </a:xfrm>
        <a:prstGeom prst="line">
          <a:avLst/>
        </a:prstGeom>
        <a:ln w="25560" cap="rnd">
          <a:prstDash val="sysDot"/>
          <a:round/>
        </a:ln>
      </xdr:spPr>
      <xdr:style>
        <a:lnRef idx="0">
          <a:scrgbClr r="0" g="0" b="0"/>
        </a:lnRef>
        <a:fillRef idx="0">
          <a:scrgbClr r="0" g="0" b="0"/>
        </a:fillRef>
        <a:effectRef idx="0">
          <a:scrgbClr r="0" g="0" b="0"/>
        </a:effectRef>
        <a:fontRef idx="minor"/>
      </xdr:style>
    </xdr:sp>
    <xdr:clientData/>
  </xdr:twoCellAnchor>
  <xdr:twoCellAnchor>
    <xdr:from>
      <xdr:col>13</xdr:col>
      <xdr:colOff>0</xdr:colOff>
      <xdr:row>0</xdr:row>
      <xdr:rowOff>180720</xdr:rowOff>
    </xdr:from>
    <xdr:to>
      <xdr:col>13</xdr:col>
      <xdr:colOff>1104840</xdr:colOff>
      <xdr:row>0</xdr:row>
      <xdr:rowOff>180720</xdr:rowOff>
    </xdr:to>
    <xdr:sp macro="" textlink="">
      <xdr:nvSpPr>
        <xdr:cNvPr id="147" name="Line 1"/>
        <xdr:cNvSpPr/>
      </xdr:nvSpPr>
      <xdr:spPr>
        <a:xfrm>
          <a:off x="16206120" y="180720"/>
          <a:ext cx="1104840" cy="0"/>
        </a:xfrm>
        <a:prstGeom prst="line">
          <a:avLst/>
        </a:prstGeom>
        <a:ln w="25560" cap="rnd">
          <a:solidFill>
            <a:srgbClr val="00B050"/>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13</xdr:col>
      <xdr:colOff>0</xdr:colOff>
      <xdr:row>1</xdr:row>
      <xdr:rowOff>161640</xdr:rowOff>
    </xdr:from>
    <xdr:to>
      <xdr:col>13</xdr:col>
      <xdr:colOff>1104840</xdr:colOff>
      <xdr:row>1</xdr:row>
      <xdr:rowOff>161640</xdr:rowOff>
    </xdr:to>
    <xdr:sp macro="" textlink="">
      <xdr:nvSpPr>
        <xdr:cNvPr id="148" name="Line 1"/>
        <xdr:cNvSpPr/>
      </xdr:nvSpPr>
      <xdr:spPr>
        <a:xfrm>
          <a:off x="16206120" y="466200"/>
          <a:ext cx="1104840" cy="0"/>
        </a:xfrm>
        <a:prstGeom prst="line">
          <a:avLst/>
        </a:prstGeom>
        <a:ln w="25560" cap="rnd">
          <a:solidFill>
            <a:srgbClr val="0070C0"/>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13</xdr:col>
      <xdr:colOff>0</xdr:colOff>
      <xdr:row>2</xdr:row>
      <xdr:rowOff>152280</xdr:rowOff>
    </xdr:from>
    <xdr:to>
      <xdr:col>13</xdr:col>
      <xdr:colOff>1104840</xdr:colOff>
      <xdr:row>2</xdr:row>
      <xdr:rowOff>152280</xdr:rowOff>
    </xdr:to>
    <xdr:sp macro="" textlink="">
      <xdr:nvSpPr>
        <xdr:cNvPr id="149" name="Line 1"/>
        <xdr:cNvSpPr/>
      </xdr:nvSpPr>
      <xdr:spPr>
        <a:xfrm>
          <a:off x="16206120" y="761760"/>
          <a:ext cx="1104840" cy="0"/>
        </a:xfrm>
        <a:prstGeom prst="line">
          <a:avLst/>
        </a:prstGeom>
        <a:ln w="25560" cap="rnd">
          <a:solidFill>
            <a:srgbClr val="002060"/>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13</xdr:col>
      <xdr:colOff>0</xdr:colOff>
      <xdr:row>3</xdr:row>
      <xdr:rowOff>142560</xdr:rowOff>
    </xdr:from>
    <xdr:to>
      <xdr:col>13</xdr:col>
      <xdr:colOff>1104840</xdr:colOff>
      <xdr:row>3</xdr:row>
      <xdr:rowOff>142560</xdr:rowOff>
    </xdr:to>
    <xdr:sp macro="" textlink="">
      <xdr:nvSpPr>
        <xdr:cNvPr id="150" name="Line 1"/>
        <xdr:cNvSpPr/>
      </xdr:nvSpPr>
      <xdr:spPr>
        <a:xfrm>
          <a:off x="16206120" y="1056960"/>
          <a:ext cx="1104840" cy="0"/>
        </a:xfrm>
        <a:prstGeom prst="line">
          <a:avLst/>
        </a:prstGeom>
        <a:ln w="25560" cap="rnd">
          <a:solidFill>
            <a:srgbClr val="FF0066"/>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13</xdr:col>
      <xdr:colOff>0</xdr:colOff>
      <xdr:row>4</xdr:row>
      <xdr:rowOff>142560</xdr:rowOff>
    </xdr:from>
    <xdr:to>
      <xdr:col>13</xdr:col>
      <xdr:colOff>1104840</xdr:colOff>
      <xdr:row>4</xdr:row>
      <xdr:rowOff>142560</xdr:rowOff>
    </xdr:to>
    <xdr:sp macro="" textlink="">
      <xdr:nvSpPr>
        <xdr:cNvPr id="151" name="Line 1"/>
        <xdr:cNvSpPr/>
      </xdr:nvSpPr>
      <xdr:spPr>
        <a:xfrm>
          <a:off x="16206120" y="1361520"/>
          <a:ext cx="1104840" cy="0"/>
        </a:xfrm>
        <a:prstGeom prst="line">
          <a:avLst/>
        </a:prstGeom>
        <a:ln w="25560" cap="rnd">
          <a:solidFill>
            <a:srgbClr val="0070C0"/>
          </a:solidFill>
          <a:prstDash val="lgDash"/>
          <a:round/>
        </a:ln>
      </xdr:spPr>
      <xdr:style>
        <a:lnRef idx="0">
          <a:scrgbClr r="0" g="0" b="0"/>
        </a:lnRef>
        <a:fillRef idx="0">
          <a:scrgbClr r="0" g="0" b="0"/>
        </a:fillRef>
        <a:effectRef idx="0">
          <a:scrgbClr r="0" g="0" b="0"/>
        </a:effectRef>
        <a:fontRef idx="minor"/>
      </xdr:style>
    </xdr:sp>
    <xdr:clientData/>
  </xdr:twoCellAnchor>
  <xdr:twoCellAnchor>
    <xdr:from>
      <xdr:col>15</xdr:col>
      <xdr:colOff>0</xdr:colOff>
      <xdr:row>0</xdr:row>
      <xdr:rowOff>161640</xdr:rowOff>
    </xdr:from>
    <xdr:to>
      <xdr:col>15</xdr:col>
      <xdr:colOff>952200</xdr:colOff>
      <xdr:row>0</xdr:row>
      <xdr:rowOff>161640</xdr:rowOff>
    </xdr:to>
    <xdr:sp macro="" textlink="">
      <xdr:nvSpPr>
        <xdr:cNvPr id="152" name="Line 1"/>
        <xdr:cNvSpPr/>
      </xdr:nvSpPr>
      <xdr:spPr>
        <a:xfrm>
          <a:off x="19220760" y="161640"/>
          <a:ext cx="952200" cy="0"/>
        </a:xfrm>
        <a:prstGeom prst="line">
          <a:avLst/>
        </a:prstGeom>
        <a:ln w="25560" cap="rnd">
          <a:solidFill>
            <a:srgbClr val="336600"/>
          </a:solidFill>
          <a:prstDash val="lgDash"/>
          <a:round/>
        </a:ln>
      </xdr:spPr>
      <xdr:style>
        <a:lnRef idx="0">
          <a:scrgbClr r="0" g="0" b="0"/>
        </a:lnRef>
        <a:fillRef idx="0">
          <a:scrgbClr r="0" g="0" b="0"/>
        </a:fillRef>
        <a:effectRef idx="0">
          <a:scrgbClr r="0" g="0" b="0"/>
        </a:effectRef>
        <a:fontRef idx="minor"/>
      </xdr:style>
    </xdr:sp>
    <xdr:clientData/>
  </xdr:twoCellAnchor>
  <xdr:twoCellAnchor>
    <xdr:from>
      <xdr:col>15</xdr:col>
      <xdr:colOff>0</xdr:colOff>
      <xdr:row>1</xdr:row>
      <xdr:rowOff>152280</xdr:rowOff>
    </xdr:from>
    <xdr:to>
      <xdr:col>15</xdr:col>
      <xdr:colOff>952200</xdr:colOff>
      <xdr:row>1</xdr:row>
      <xdr:rowOff>152280</xdr:rowOff>
    </xdr:to>
    <xdr:sp macro="" textlink="">
      <xdr:nvSpPr>
        <xdr:cNvPr id="153" name="Line 1"/>
        <xdr:cNvSpPr/>
      </xdr:nvSpPr>
      <xdr:spPr>
        <a:xfrm>
          <a:off x="19220760" y="456840"/>
          <a:ext cx="952200" cy="0"/>
        </a:xfrm>
        <a:prstGeom prst="line">
          <a:avLst/>
        </a:prstGeom>
        <a:ln w="25560" cap="rnd">
          <a:solidFill>
            <a:srgbClr val="0070C0"/>
          </a:solidFill>
          <a:prstDash val="lgDash"/>
          <a:round/>
        </a:ln>
      </xdr:spPr>
      <xdr:style>
        <a:lnRef idx="0">
          <a:scrgbClr r="0" g="0" b="0"/>
        </a:lnRef>
        <a:fillRef idx="0">
          <a:scrgbClr r="0" g="0" b="0"/>
        </a:fillRef>
        <a:effectRef idx="0">
          <a:scrgbClr r="0" g="0" b="0"/>
        </a:effectRef>
        <a:fontRef idx="minor"/>
      </xdr:style>
    </xdr:sp>
    <xdr:clientData/>
  </xdr:twoCellAnchor>
  <xdr:twoCellAnchor>
    <xdr:from>
      <xdr:col>15</xdr:col>
      <xdr:colOff>0</xdr:colOff>
      <xdr:row>2</xdr:row>
      <xdr:rowOff>142560</xdr:rowOff>
    </xdr:from>
    <xdr:to>
      <xdr:col>15</xdr:col>
      <xdr:colOff>952200</xdr:colOff>
      <xdr:row>2</xdr:row>
      <xdr:rowOff>142560</xdr:rowOff>
    </xdr:to>
    <xdr:sp macro="" textlink="">
      <xdr:nvSpPr>
        <xdr:cNvPr id="154" name="Line 1"/>
        <xdr:cNvSpPr/>
      </xdr:nvSpPr>
      <xdr:spPr>
        <a:xfrm>
          <a:off x="19220760" y="752040"/>
          <a:ext cx="952200" cy="0"/>
        </a:xfrm>
        <a:prstGeom prst="line">
          <a:avLst/>
        </a:prstGeom>
        <a:ln w="25560" cap="rnd">
          <a:solidFill>
            <a:srgbClr val="66FF66"/>
          </a:solidFill>
          <a:prstDash val="lgDash"/>
          <a:round/>
        </a:ln>
      </xdr:spPr>
      <xdr:style>
        <a:lnRef idx="0">
          <a:scrgbClr r="0" g="0" b="0"/>
        </a:lnRef>
        <a:fillRef idx="0">
          <a:scrgbClr r="0" g="0" b="0"/>
        </a:fillRef>
        <a:effectRef idx="0">
          <a:scrgbClr r="0" g="0" b="0"/>
        </a:effectRef>
        <a:fontRef idx="minor"/>
      </xdr:style>
    </xdr:sp>
    <xdr:clientData/>
  </xdr:twoCellAnchor>
  <xdr:twoCellAnchor>
    <xdr:from>
      <xdr:col>15</xdr:col>
      <xdr:colOff>0</xdr:colOff>
      <xdr:row>3</xdr:row>
      <xdr:rowOff>142560</xdr:rowOff>
    </xdr:from>
    <xdr:to>
      <xdr:col>15</xdr:col>
      <xdr:colOff>952200</xdr:colOff>
      <xdr:row>3</xdr:row>
      <xdr:rowOff>142560</xdr:rowOff>
    </xdr:to>
    <xdr:sp macro="" textlink="">
      <xdr:nvSpPr>
        <xdr:cNvPr id="155" name="Line 1"/>
        <xdr:cNvSpPr/>
      </xdr:nvSpPr>
      <xdr:spPr>
        <a:xfrm>
          <a:off x="19220760" y="1056960"/>
          <a:ext cx="952200" cy="0"/>
        </a:xfrm>
        <a:prstGeom prst="line">
          <a:avLst/>
        </a:prstGeom>
        <a:ln w="381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15</xdr:col>
      <xdr:colOff>0</xdr:colOff>
      <xdr:row>4</xdr:row>
      <xdr:rowOff>123480</xdr:rowOff>
    </xdr:from>
    <xdr:to>
      <xdr:col>15</xdr:col>
      <xdr:colOff>952200</xdr:colOff>
      <xdr:row>4</xdr:row>
      <xdr:rowOff>123480</xdr:rowOff>
    </xdr:to>
    <xdr:sp macro="" textlink="">
      <xdr:nvSpPr>
        <xdr:cNvPr id="156" name="Line 1"/>
        <xdr:cNvSpPr/>
      </xdr:nvSpPr>
      <xdr:spPr>
        <a:xfrm>
          <a:off x="19220760" y="1342440"/>
          <a:ext cx="952200" cy="0"/>
        </a:xfrm>
        <a:prstGeom prst="line">
          <a:avLst/>
        </a:prstGeom>
        <a:ln w="38160">
          <a:solidFill>
            <a:srgbClr val="FF33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9360</xdr:colOff>
      <xdr:row>0</xdr:row>
      <xdr:rowOff>180720</xdr:rowOff>
    </xdr:from>
    <xdr:to>
      <xdr:col>17</xdr:col>
      <xdr:colOff>885600</xdr:colOff>
      <xdr:row>0</xdr:row>
      <xdr:rowOff>190440</xdr:rowOff>
    </xdr:to>
    <xdr:sp macro="" textlink="">
      <xdr:nvSpPr>
        <xdr:cNvPr id="157" name="Line 1"/>
        <xdr:cNvSpPr/>
      </xdr:nvSpPr>
      <xdr:spPr>
        <a:xfrm>
          <a:off x="22334400" y="180720"/>
          <a:ext cx="876240" cy="9720"/>
        </a:xfrm>
        <a:prstGeom prst="line">
          <a:avLst/>
        </a:prstGeom>
        <a:ln w="38160">
          <a:solidFill>
            <a:srgbClr val="376092"/>
          </a:solidFill>
          <a:round/>
        </a:ln>
      </xdr:spPr>
      <xdr:style>
        <a:lnRef idx="0">
          <a:scrgbClr r="0" g="0" b="0"/>
        </a:lnRef>
        <a:fillRef idx="0">
          <a:scrgbClr r="0" g="0" b="0"/>
        </a:fillRef>
        <a:effectRef idx="0">
          <a:scrgbClr r="0" g="0" b="0"/>
        </a:effectRef>
        <a:fontRef idx="minor"/>
      </xdr:style>
    </xdr:sp>
    <xdr:clientData/>
  </xdr:twoCellAnchor>
  <xdr:twoCellAnchor>
    <xdr:from>
      <xdr:col>17</xdr:col>
      <xdr:colOff>9360</xdr:colOff>
      <xdr:row>1</xdr:row>
      <xdr:rowOff>161640</xdr:rowOff>
    </xdr:from>
    <xdr:to>
      <xdr:col>17</xdr:col>
      <xdr:colOff>885600</xdr:colOff>
      <xdr:row>1</xdr:row>
      <xdr:rowOff>171360</xdr:rowOff>
    </xdr:to>
    <xdr:sp macro="" textlink="">
      <xdr:nvSpPr>
        <xdr:cNvPr id="158" name="Line 1"/>
        <xdr:cNvSpPr/>
      </xdr:nvSpPr>
      <xdr:spPr>
        <a:xfrm>
          <a:off x="22334400" y="466200"/>
          <a:ext cx="876240" cy="9720"/>
        </a:xfrm>
        <a:prstGeom prst="line">
          <a:avLst/>
        </a:prstGeom>
        <a:ln w="38160">
          <a:solidFill>
            <a:srgbClr val="376092"/>
          </a:solidFill>
          <a:round/>
        </a:ln>
      </xdr:spPr>
      <xdr:style>
        <a:lnRef idx="0">
          <a:scrgbClr r="0" g="0" b="0"/>
        </a:lnRef>
        <a:fillRef idx="0">
          <a:scrgbClr r="0" g="0" b="0"/>
        </a:fillRef>
        <a:effectRef idx="0">
          <a:scrgbClr r="0" g="0" b="0"/>
        </a:effectRef>
        <a:fontRef idx="minor"/>
      </xdr:style>
    </xdr:sp>
    <xdr:clientData/>
  </xdr:twoCellAnchor>
  <xdr:twoCellAnchor>
    <xdr:from>
      <xdr:col>17</xdr:col>
      <xdr:colOff>9360</xdr:colOff>
      <xdr:row>2</xdr:row>
      <xdr:rowOff>152280</xdr:rowOff>
    </xdr:from>
    <xdr:to>
      <xdr:col>17</xdr:col>
      <xdr:colOff>885600</xdr:colOff>
      <xdr:row>2</xdr:row>
      <xdr:rowOff>161640</xdr:rowOff>
    </xdr:to>
    <xdr:sp macro="" textlink="">
      <xdr:nvSpPr>
        <xdr:cNvPr id="159" name="Line 1"/>
        <xdr:cNvSpPr/>
      </xdr:nvSpPr>
      <xdr:spPr>
        <a:xfrm>
          <a:off x="22334400" y="761760"/>
          <a:ext cx="876240" cy="9360"/>
        </a:xfrm>
        <a:prstGeom prst="line">
          <a:avLst/>
        </a:prstGeom>
        <a:ln w="38160">
          <a:solidFill>
            <a:srgbClr val="92D05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9360</xdr:colOff>
      <xdr:row>3</xdr:row>
      <xdr:rowOff>142560</xdr:rowOff>
    </xdr:from>
    <xdr:to>
      <xdr:col>17</xdr:col>
      <xdr:colOff>885600</xdr:colOff>
      <xdr:row>3</xdr:row>
      <xdr:rowOff>152280</xdr:rowOff>
    </xdr:to>
    <xdr:sp macro="" textlink="">
      <xdr:nvSpPr>
        <xdr:cNvPr id="160" name="Line 1"/>
        <xdr:cNvSpPr/>
      </xdr:nvSpPr>
      <xdr:spPr>
        <a:xfrm>
          <a:off x="22334400" y="1056960"/>
          <a:ext cx="876240" cy="9720"/>
        </a:xfrm>
        <a:prstGeom prst="line">
          <a:avLst/>
        </a:prstGeom>
        <a:ln w="38160">
          <a:solidFill>
            <a:srgbClr val="33CCCC"/>
          </a:solidFill>
          <a:round/>
        </a:ln>
      </xdr:spPr>
      <xdr:style>
        <a:lnRef idx="0">
          <a:scrgbClr r="0" g="0" b="0"/>
        </a:lnRef>
        <a:fillRef idx="0">
          <a:scrgbClr r="0" g="0" b="0"/>
        </a:fillRef>
        <a:effectRef idx="0">
          <a:scrgbClr r="0" g="0" b="0"/>
        </a:effectRef>
        <a:fontRef idx="minor"/>
      </xdr:style>
    </xdr:sp>
    <xdr:clientData/>
  </xdr:twoCellAnchor>
  <xdr:twoCellAnchor>
    <xdr:from>
      <xdr:col>17</xdr:col>
      <xdr:colOff>0</xdr:colOff>
      <xdr:row>2</xdr:row>
      <xdr:rowOff>152280</xdr:rowOff>
    </xdr:from>
    <xdr:to>
      <xdr:col>17</xdr:col>
      <xdr:colOff>885600</xdr:colOff>
      <xdr:row>2</xdr:row>
      <xdr:rowOff>152280</xdr:rowOff>
    </xdr:to>
    <xdr:sp macro="" textlink="">
      <xdr:nvSpPr>
        <xdr:cNvPr id="161" name="Line 1"/>
        <xdr:cNvSpPr/>
      </xdr:nvSpPr>
      <xdr:spPr>
        <a:xfrm>
          <a:off x="22325040" y="761760"/>
          <a:ext cx="885600" cy="0"/>
        </a:xfrm>
        <a:prstGeom prst="line">
          <a:avLst/>
        </a:prstGeom>
        <a:ln w="38160">
          <a:solidFill>
            <a:srgbClr val="92D050"/>
          </a:solidFill>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1030680</xdr:colOff>
      <xdr:row>7</xdr:row>
      <xdr:rowOff>180720</xdr:rowOff>
    </xdr:from>
    <xdr:to>
      <xdr:col>8</xdr:col>
      <xdr:colOff>495000</xdr:colOff>
      <xdr:row>8</xdr:row>
      <xdr:rowOff>234720</xdr:rowOff>
    </xdr:to>
    <xdr:sp macro="" textlink="">
      <xdr:nvSpPr>
        <xdr:cNvPr id="162" name="Line 1"/>
        <xdr:cNvSpPr/>
      </xdr:nvSpPr>
      <xdr:spPr>
        <a:xfrm flipV="1">
          <a:off x="6436800" y="2314080"/>
          <a:ext cx="3607200" cy="358920"/>
        </a:xfrm>
        <a:prstGeom prst="line">
          <a:avLst/>
        </a:prstGeom>
        <a:ln w="25560">
          <a:solidFill>
            <a:srgbClr val="0000D4"/>
          </a:solidFill>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1053360</xdr:colOff>
      <xdr:row>8</xdr:row>
      <xdr:rowOff>255960</xdr:rowOff>
    </xdr:from>
    <xdr:to>
      <xdr:col>5</xdr:col>
      <xdr:colOff>1055160</xdr:colOff>
      <xdr:row>11</xdr:row>
      <xdr:rowOff>296280</xdr:rowOff>
    </xdr:to>
    <xdr:sp macro="" textlink="">
      <xdr:nvSpPr>
        <xdr:cNvPr id="163" name="Line 1"/>
        <xdr:cNvSpPr/>
      </xdr:nvSpPr>
      <xdr:spPr>
        <a:xfrm flipV="1">
          <a:off x="6459480" y="2694240"/>
          <a:ext cx="1800" cy="954720"/>
        </a:xfrm>
        <a:prstGeom prst="line">
          <a:avLst/>
        </a:prstGeom>
        <a:ln w="25560">
          <a:solidFill>
            <a:srgbClr val="0000D4"/>
          </a:solidFill>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957600</xdr:colOff>
      <xdr:row>13</xdr:row>
      <xdr:rowOff>27360</xdr:rowOff>
    </xdr:from>
    <xdr:to>
      <xdr:col>4</xdr:col>
      <xdr:colOff>957600</xdr:colOff>
      <xdr:row>15</xdr:row>
      <xdr:rowOff>65880</xdr:rowOff>
    </xdr:to>
    <xdr:sp macro="" textlink="">
      <xdr:nvSpPr>
        <xdr:cNvPr id="164" name="Line 1"/>
        <xdr:cNvSpPr/>
      </xdr:nvSpPr>
      <xdr:spPr>
        <a:xfrm flipV="1">
          <a:off x="4619520" y="3989520"/>
          <a:ext cx="0" cy="648360"/>
        </a:xfrm>
        <a:prstGeom prst="line">
          <a:avLst/>
        </a:prstGeom>
        <a:ln w="25560">
          <a:solidFill>
            <a:srgbClr val="0000D4"/>
          </a:solidFill>
          <a:round/>
        </a:ln>
      </xdr:spPr>
      <xdr:style>
        <a:lnRef idx="0">
          <a:scrgbClr r="0" g="0" b="0"/>
        </a:lnRef>
        <a:fillRef idx="0">
          <a:scrgbClr r="0" g="0" b="0"/>
        </a:fillRef>
        <a:effectRef idx="0">
          <a:scrgbClr r="0" g="0" b="0"/>
        </a:effectRef>
        <a:fontRef idx="minor"/>
      </xdr:style>
    </xdr:sp>
    <xdr:clientData/>
  </xdr:twoCellAnchor>
  <xdr:twoCellAnchor editAs="absolute">
    <xdr:from>
      <xdr:col>3</xdr:col>
      <xdr:colOff>862200</xdr:colOff>
      <xdr:row>16</xdr:row>
      <xdr:rowOff>90000</xdr:rowOff>
    </xdr:from>
    <xdr:to>
      <xdr:col>3</xdr:col>
      <xdr:colOff>862200</xdr:colOff>
      <xdr:row>18</xdr:row>
      <xdr:rowOff>128520</xdr:rowOff>
    </xdr:to>
    <xdr:sp macro="" textlink="">
      <xdr:nvSpPr>
        <xdr:cNvPr id="165" name="Line 1"/>
        <xdr:cNvSpPr/>
      </xdr:nvSpPr>
      <xdr:spPr>
        <a:xfrm flipV="1">
          <a:off x="2779560" y="4966560"/>
          <a:ext cx="0" cy="648360"/>
        </a:xfrm>
        <a:prstGeom prst="line">
          <a:avLst/>
        </a:prstGeom>
        <a:ln w="25560">
          <a:solidFill>
            <a:srgbClr val="0000D4"/>
          </a:solidFill>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952920</xdr:colOff>
      <xdr:row>11</xdr:row>
      <xdr:rowOff>296280</xdr:rowOff>
    </xdr:from>
    <xdr:to>
      <xdr:col>5</xdr:col>
      <xdr:colOff>1053360</xdr:colOff>
      <xdr:row>13</xdr:row>
      <xdr:rowOff>22680</xdr:rowOff>
    </xdr:to>
    <xdr:sp macro="" textlink="">
      <xdr:nvSpPr>
        <xdr:cNvPr id="166" name="Line 1"/>
        <xdr:cNvSpPr/>
      </xdr:nvSpPr>
      <xdr:spPr>
        <a:xfrm flipV="1">
          <a:off x="4614840" y="3648960"/>
          <a:ext cx="1844640" cy="335880"/>
        </a:xfrm>
        <a:prstGeom prst="line">
          <a:avLst/>
        </a:prstGeom>
        <a:ln w="25560">
          <a:solidFill>
            <a:srgbClr val="0000D4"/>
          </a:solidFill>
          <a:round/>
        </a:ln>
      </xdr:spPr>
      <xdr:style>
        <a:lnRef idx="0">
          <a:scrgbClr r="0" g="0" b="0"/>
        </a:lnRef>
        <a:fillRef idx="0">
          <a:scrgbClr r="0" g="0" b="0"/>
        </a:fillRef>
        <a:effectRef idx="0">
          <a:scrgbClr r="0" g="0" b="0"/>
        </a:effectRef>
        <a:fontRef idx="minor"/>
      </xdr:style>
    </xdr:sp>
    <xdr:clientData/>
  </xdr:twoCellAnchor>
  <xdr:twoCellAnchor editAs="absolute">
    <xdr:from>
      <xdr:col>3</xdr:col>
      <xdr:colOff>875880</xdr:colOff>
      <xdr:row>15</xdr:row>
      <xdr:rowOff>61200</xdr:rowOff>
    </xdr:from>
    <xdr:to>
      <xdr:col>4</xdr:col>
      <xdr:colOff>975960</xdr:colOff>
      <xdr:row>16</xdr:row>
      <xdr:rowOff>92520</xdr:rowOff>
    </xdr:to>
    <xdr:sp macro="" textlink="">
      <xdr:nvSpPr>
        <xdr:cNvPr id="167" name="Line 1"/>
        <xdr:cNvSpPr/>
      </xdr:nvSpPr>
      <xdr:spPr>
        <a:xfrm flipV="1">
          <a:off x="2793240" y="4633200"/>
          <a:ext cx="1844640" cy="335880"/>
        </a:xfrm>
        <a:prstGeom prst="line">
          <a:avLst/>
        </a:prstGeom>
        <a:ln w="25560">
          <a:solidFill>
            <a:srgbClr val="0000D4"/>
          </a:solidFill>
          <a:round/>
        </a:ln>
      </xdr:spPr>
      <xdr:style>
        <a:lnRef idx="0">
          <a:scrgbClr r="0" g="0" b="0"/>
        </a:lnRef>
        <a:fillRef idx="0">
          <a:scrgbClr r="0" g="0" b="0"/>
        </a:fillRef>
        <a:effectRef idx="0">
          <a:scrgbClr r="0" g="0" b="0"/>
        </a:effectRef>
        <a:fontRef idx="minor"/>
      </xdr:style>
    </xdr:sp>
    <xdr:clientData/>
  </xdr:twoCellAnchor>
  <xdr:twoCellAnchor editAs="absolute">
    <xdr:from>
      <xdr:col>2</xdr:col>
      <xdr:colOff>123480</xdr:colOff>
      <xdr:row>18</xdr:row>
      <xdr:rowOff>131040</xdr:rowOff>
    </xdr:from>
    <xdr:to>
      <xdr:col>3</xdr:col>
      <xdr:colOff>853200</xdr:colOff>
      <xdr:row>19</xdr:row>
      <xdr:rowOff>150480</xdr:rowOff>
    </xdr:to>
    <xdr:sp macro="" textlink="">
      <xdr:nvSpPr>
        <xdr:cNvPr id="168" name="Line 1"/>
        <xdr:cNvSpPr/>
      </xdr:nvSpPr>
      <xdr:spPr>
        <a:xfrm flipV="1">
          <a:off x="1143000" y="5617440"/>
          <a:ext cx="1627560" cy="324000"/>
        </a:xfrm>
        <a:prstGeom prst="line">
          <a:avLst/>
        </a:prstGeom>
        <a:ln w="25560">
          <a:solidFill>
            <a:srgbClr val="0000D4"/>
          </a:solidFill>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1131840</xdr:colOff>
      <xdr:row>16</xdr:row>
      <xdr:rowOff>64800</xdr:rowOff>
    </xdr:from>
    <xdr:to>
      <xdr:col>8</xdr:col>
      <xdr:colOff>561960</xdr:colOff>
      <xdr:row>17</xdr:row>
      <xdr:rowOff>85680</xdr:rowOff>
    </xdr:to>
    <xdr:sp macro="" textlink="">
      <xdr:nvSpPr>
        <xdr:cNvPr id="169" name="Line 1"/>
        <xdr:cNvSpPr/>
      </xdr:nvSpPr>
      <xdr:spPr>
        <a:xfrm>
          <a:off x="6537960" y="4941360"/>
          <a:ext cx="3573000" cy="325800"/>
        </a:xfrm>
        <a:prstGeom prst="line">
          <a:avLst/>
        </a:prstGeom>
        <a:ln w="25560">
          <a:solidFill>
            <a:srgbClr val="00B0F0"/>
          </a:solidFill>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1154520</xdr:colOff>
      <xdr:row>14</xdr:row>
      <xdr:rowOff>107280</xdr:rowOff>
    </xdr:from>
    <xdr:to>
      <xdr:col>5</xdr:col>
      <xdr:colOff>1154520</xdr:colOff>
      <xdr:row>16</xdr:row>
      <xdr:rowOff>86040</xdr:rowOff>
    </xdr:to>
    <xdr:sp macro="" textlink="">
      <xdr:nvSpPr>
        <xdr:cNvPr id="170" name="Line 1"/>
        <xdr:cNvSpPr/>
      </xdr:nvSpPr>
      <xdr:spPr>
        <a:xfrm>
          <a:off x="6560640" y="4374360"/>
          <a:ext cx="0" cy="588240"/>
        </a:xfrm>
        <a:prstGeom prst="line">
          <a:avLst/>
        </a:prstGeom>
        <a:ln w="25560">
          <a:solidFill>
            <a:srgbClr val="00B0F0"/>
          </a:solidFill>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1076760</xdr:colOff>
      <xdr:row>11</xdr:row>
      <xdr:rowOff>124920</xdr:rowOff>
    </xdr:from>
    <xdr:to>
      <xdr:col>4</xdr:col>
      <xdr:colOff>1076760</xdr:colOff>
      <xdr:row>13</xdr:row>
      <xdr:rowOff>103320</xdr:rowOff>
    </xdr:to>
    <xdr:sp macro="" textlink="">
      <xdr:nvSpPr>
        <xdr:cNvPr id="171" name="Line 1"/>
        <xdr:cNvSpPr/>
      </xdr:nvSpPr>
      <xdr:spPr>
        <a:xfrm>
          <a:off x="4738680" y="3477600"/>
          <a:ext cx="0" cy="587880"/>
        </a:xfrm>
        <a:prstGeom prst="line">
          <a:avLst/>
        </a:prstGeom>
        <a:ln w="25560">
          <a:solidFill>
            <a:srgbClr val="00B0F0"/>
          </a:solidFill>
          <a:round/>
        </a:ln>
      </xdr:spPr>
      <xdr:style>
        <a:lnRef idx="0">
          <a:scrgbClr r="0" g="0" b="0"/>
        </a:lnRef>
        <a:fillRef idx="0">
          <a:scrgbClr r="0" g="0" b="0"/>
        </a:fillRef>
        <a:effectRef idx="0">
          <a:scrgbClr r="0" g="0" b="0"/>
        </a:effectRef>
        <a:fontRef idx="minor"/>
      </xdr:style>
    </xdr:sp>
    <xdr:clientData/>
  </xdr:twoCellAnchor>
  <xdr:twoCellAnchor editAs="absolute">
    <xdr:from>
      <xdr:col>3</xdr:col>
      <xdr:colOff>999000</xdr:colOff>
      <xdr:row>8</xdr:row>
      <xdr:rowOff>153000</xdr:rowOff>
    </xdr:from>
    <xdr:to>
      <xdr:col>3</xdr:col>
      <xdr:colOff>999000</xdr:colOff>
      <xdr:row>10</xdr:row>
      <xdr:rowOff>131400</xdr:rowOff>
    </xdr:to>
    <xdr:sp macro="" textlink="">
      <xdr:nvSpPr>
        <xdr:cNvPr id="172" name="Line 1"/>
        <xdr:cNvSpPr/>
      </xdr:nvSpPr>
      <xdr:spPr>
        <a:xfrm>
          <a:off x="2916360" y="2591280"/>
          <a:ext cx="0" cy="587880"/>
        </a:xfrm>
        <a:prstGeom prst="line">
          <a:avLst/>
        </a:prstGeom>
        <a:ln w="25560">
          <a:solidFill>
            <a:srgbClr val="00B0F0"/>
          </a:solidFill>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1072080</xdr:colOff>
      <xdr:row>13</xdr:row>
      <xdr:rowOff>107640</xdr:rowOff>
    </xdr:from>
    <xdr:to>
      <xdr:col>5</xdr:col>
      <xdr:colOff>1154520</xdr:colOff>
      <xdr:row>14</xdr:row>
      <xdr:rowOff>107280</xdr:rowOff>
    </xdr:to>
    <xdr:sp macro="" textlink="">
      <xdr:nvSpPr>
        <xdr:cNvPr id="173" name="Line 1"/>
        <xdr:cNvSpPr/>
      </xdr:nvSpPr>
      <xdr:spPr>
        <a:xfrm>
          <a:off x="4734000" y="4069800"/>
          <a:ext cx="1826640" cy="304560"/>
        </a:xfrm>
        <a:prstGeom prst="line">
          <a:avLst/>
        </a:prstGeom>
        <a:ln w="25560">
          <a:solidFill>
            <a:srgbClr val="00B0F0"/>
          </a:solidFill>
          <a:round/>
        </a:ln>
      </xdr:spPr>
      <xdr:style>
        <a:lnRef idx="0">
          <a:scrgbClr r="0" g="0" b="0"/>
        </a:lnRef>
        <a:fillRef idx="0">
          <a:scrgbClr r="0" g="0" b="0"/>
        </a:fillRef>
        <a:effectRef idx="0">
          <a:scrgbClr r="0" g="0" b="0"/>
        </a:effectRef>
        <a:fontRef idx="minor"/>
      </xdr:style>
    </xdr:sp>
    <xdr:clientData/>
  </xdr:twoCellAnchor>
  <xdr:twoCellAnchor editAs="absolute">
    <xdr:from>
      <xdr:col>3</xdr:col>
      <xdr:colOff>1012680</xdr:colOff>
      <xdr:row>10</xdr:row>
      <xdr:rowOff>129600</xdr:rowOff>
    </xdr:from>
    <xdr:to>
      <xdr:col>4</xdr:col>
      <xdr:colOff>1094760</xdr:colOff>
      <xdr:row>11</xdr:row>
      <xdr:rowOff>129240</xdr:rowOff>
    </xdr:to>
    <xdr:sp macro="" textlink="">
      <xdr:nvSpPr>
        <xdr:cNvPr id="174" name="Line 1"/>
        <xdr:cNvSpPr/>
      </xdr:nvSpPr>
      <xdr:spPr>
        <a:xfrm>
          <a:off x="2930040" y="3177360"/>
          <a:ext cx="1826640" cy="304560"/>
        </a:xfrm>
        <a:prstGeom prst="line">
          <a:avLst/>
        </a:prstGeom>
        <a:ln w="25560">
          <a:solidFill>
            <a:srgbClr val="00B0F0"/>
          </a:solidFill>
          <a:round/>
        </a:ln>
      </xdr:spPr>
      <xdr:style>
        <a:lnRef idx="0">
          <a:scrgbClr r="0" g="0" b="0"/>
        </a:lnRef>
        <a:fillRef idx="0">
          <a:scrgbClr r="0" g="0" b="0"/>
        </a:fillRef>
        <a:effectRef idx="0">
          <a:scrgbClr r="0" g="0" b="0"/>
        </a:effectRef>
        <a:fontRef idx="minor"/>
      </xdr:style>
    </xdr:sp>
    <xdr:clientData/>
  </xdr:twoCellAnchor>
  <xdr:twoCellAnchor editAs="absolute">
    <xdr:from>
      <xdr:col>2</xdr:col>
      <xdr:colOff>276120</xdr:colOff>
      <xdr:row>7</xdr:row>
      <xdr:rowOff>161640</xdr:rowOff>
    </xdr:from>
    <xdr:to>
      <xdr:col>3</xdr:col>
      <xdr:colOff>990000</xdr:colOff>
      <xdr:row>8</xdr:row>
      <xdr:rowOff>150840</xdr:rowOff>
    </xdr:to>
    <xdr:sp macro="" textlink="">
      <xdr:nvSpPr>
        <xdr:cNvPr id="175" name="Line 1"/>
        <xdr:cNvSpPr/>
      </xdr:nvSpPr>
      <xdr:spPr>
        <a:xfrm>
          <a:off x="1295640" y="2295000"/>
          <a:ext cx="1611720" cy="294120"/>
        </a:xfrm>
        <a:prstGeom prst="line">
          <a:avLst/>
        </a:prstGeom>
        <a:ln w="25560">
          <a:solidFill>
            <a:srgbClr val="00B0F0"/>
          </a:solidFill>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805320</xdr:colOff>
      <xdr:row>18</xdr:row>
      <xdr:rowOff>161640</xdr:rowOff>
    </xdr:from>
    <xdr:to>
      <xdr:col>5</xdr:col>
      <xdr:colOff>819000</xdr:colOff>
      <xdr:row>19</xdr:row>
      <xdr:rowOff>140040</xdr:rowOff>
    </xdr:to>
    <xdr:sp macro="" textlink="">
      <xdr:nvSpPr>
        <xdr:cNvPr id="176" name="Line 1"/>
        <xdr:cNvSpPr/>
      </xdr:nvSpPr>
      <xdr:spPr>
        <a:xfrm flipH="1">
          <a:off x="4467240" y="5648040"/>
          <a:ext cx="1757880" cy="282960"/>
        </a:xfrm>
        <a:prstGeom prst="line">
          <a:avLst/>
        </a:prstGeom>
        <a:ln w="25560" cap="rnd">
          <a:solidFill>
            <a:srgbClr val="FF0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828000</xdr:colOff>
      <xdr:row>19</xdr:row>
      <xdr:rowOff>140040</xdr:rowOff>
    </xdr:from>
    <xdr:to>
      <xdr:col>4</xdr:col>
      <xdr:colOff>828000</xdr:colOff>
      <xdr:row>21</xdr:row>
      <xdr:rowOff>181440</xdr:rowOff>
    </xdr:to>
    <xdr:sp macro="" textlink="">
      <xdr:nvSpPr>
        <xdr:cNvPr id="177" name="Line 1"/>
        <xdr:cNvSpPr/>
      </xdr:nvSpPr>
      <xdr:spPr>
        <a:xfrm>
          <a:off x="4489920" y="5931000"/>
          <a:ext cx="0" cy="651240"/>
        </a:xfrm>
        <a:prstGeom prst="line">
          <a:avLst/>
        </a:prstGeom>
        <a:ln w="25560" cap="rnd">
          <a:solidFill>
            <a:srgbClr val="FF0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3</xdr:col>
      <xdr:colOff>763560</xdr:colOff>
      <xdr:row>21</xdr:row>
      <xdr:rowOff>207360</xdr:rowOff>
    </xdr:from>
    <xdr:to>
      <xdr:col>4</xdr:col>
      <xdr:colOff>776520</xdr:colOff>
      <xdr:row>22</xdr:row>
      <xdr:rowOff>185760</xdr:rowOff>
    </xdr:to>
    <xdr:sp macro="" textlink="">
      <xdr:nvSpPr>
        <xdr:cNvPr id="178" name="Line 1"/>
        <xdr:cNvSpPr/>
      </xdr:nvSpPr>
      <xdr:spPr>
        <a:xfrm flipH="1">
          <a:off x="2680920" y="6608160"/>
          <a:ext cx="1757520" cy="282960"/>
        </a:xfrm>
        <a:prstGeom prst="line">
          <a:avLst/>
        </a:prstGeom>
        <a:ln w="25560" cap="rnd">
          <a:solidFill>
            <a:srgbClr val="FF0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3</xdr:col>
      <xdr:colOff>752400</xdr:colOff>
      <xdr:row>22</xdr:row>
      <xdr:rowOff>206640</xdr:rowOff>
    </xdr:from>
    <xdr:to>
      <xdr:col>3</xdr:col>
      <xdr:colOff>758880</xdr:colOff>
      <xdr:row>25</xdr:row>
      <xdr:rowOff>128160</xdr:rowOff>
    </xdr:to>
    <xdr:sp macro="" textlink="">
      <xdr:nvSpPr>
        <xdr:cNvPr id="179" name="Line 1"/>
        <xdr:cNvSpPr/>
      </xdr:nvSpPr>
      <xdr:spPr>
        <a:xfrm>
          <a:off x="2669760" y="6912000"/>
          <a:ext cx="6480" cy="835920"/>
        </a:xfrm>
        <a:prstGeom prst="line">
          <a:avLst/>
        </a:prstGeom>
        <a:ln w="25560" cap="rnd">
          <a:solidFill>
            <a:srgbClr val="FF0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3</xdr:col>
      <xdr:colOff>770040</xdr:colOff>
      <xdr:row>25</xdr:row>
      <xdr:rowOff>138600</xdr:rowOff>
    </xdr:from>
    <xdr:to>
      <xdr:col>4</xdr:col>
      <xdr:colOff>783000</xdr:colOff>
      <xdr:row>26</xdr:row>
      <xdr:rowOff>149040</xdr:rowOff>
    </xdr:to>
    <xdr:sp macro="" textlink="">
      <xdr:nvSpPr>
        <xdr:cNvPr id="180" name="Line 1"/>
        <xdr:cNvSpPr/>
      </xdr:nvSpPr>
      <xdr:spPr>
        <a:xfrm flipH="1" flipV="1">
          <a:off x="2687400" y="7758360"/>
          <a:ext cx="1757520" cy="315360"/>
        </a:xfrm>
        <a:prstGeom prst="line">
          <a:avLst/>
        </a:prstGeom>
        <a:ln w="25560" cap="rnd">
          <a:solidFill>
            <a:srgbClr val="FF0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765360</xdr:colOff>
      <xdr:row>26</xdr:row>
      <xdr:rowOff>163800</xdr:rowOff>
    </xdr:from>
    <xdr:to>
      <xdr:col>4</xdr:col>
      <xdr:colOff>765360</xdr:colOff>
      <xdr:row>28</xdr:row>
      <xdr:rowOff>205200</xdr:rowOff>
    </xdr:to>
    <xdr:sp macro="" textlink="">
      <xdr:nvSpPr>
        <xdr:cNvPr id="181" name="Line 1"/>
        <xdr:cNvSpPr/>
      </xdr:nvSpPr>
      <xdr:spPr>
        <a:xfrm>
          <a:off x="4427280" y="8088480"/>
          <a:ext cx="0" cy="650880"/>
        </a:xfrm>
        <a:prstGeom prst="line">
          <a:avLst/>
        </a:prstGeom>
        <a:ln w="25560" cap="rnd">
          <a:solidFill>
            <a:srgbClr val="FF0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771840</xdr:colOff>
      <xdr:row>28</xdr:row>
      <xdr:rowOff>190800</xdr:rowOff>
    </xdr:from>
    <xdr:to>
      <xdr:col>5</xdr:col>
      <xdr:colOff>807480</xdr:colOff>
      <xdr:row>29</xdr:row>
      <xdr:rowOff>190440</xdr:rowOff>
    </xdr:to>
    <xdr:sp macro="" textlink="">
      <xdr:nvSpPr>
        <xdr:cNvPr id="182" name="Line 1"/>
        <xdr:cNvSpPr/>
      </xdr:nvSpPr>
      <xdr:spPr>
        <a:xfrm flipH="1" flipV="1">
          <a:off x="4433760" y="8724960"/>
          <a:ext cx="1779840" cy="304560"/>
        </a:xfrm>
        <a:prstGeom prst="line">
          <a:avLst/>
        </a:prstGeom>
        <a:ln w="25560" cap="rnd">
          <a:solidFill>
            <a:srgbClr val="FF0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676080</xdr:colOff>
      <xdr:row>20</xdr:row>
      <xdr:rowOff>161640</xdr:rowOff>
    </xdr:from>
    <xdr:to>
      <xdr:col>6</xdr:col>
      <xdr:colOff>615240</xdr:colOff>
      <xdr:row>21</xdr:row>
      <xdr:rowOff>158760</xdr:rowOff>
    </xdr:to>
    <xdr:sp macro="" textlink="">
      <xdr:nvSpPr>
        <xdr:cNvPr id="183" name="Line 1"/>
        <xdr:cNvSpPr/>
      </xdr:nvSpPr>
      <xdr:spPr>
        <a:xfrm>
          <a:off x="6082200" y="6257520"/>
          <a:ext cx="1683720" cy="302040"/>
        </a:xfrm>
        <a:prstGeom prst="line">
          <a:avLst/>
        </a:prstGeom>
        <a:ln w="25560" cap="rnd">
          <a:solidFill>
            <a:srgbClr val="C00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6</xdr:col>
      <xdr:colOff>615240</xdr:colOff>
      <xdr:row>21</xdr:row>
      <xdr:rowOff>147960</xdr:rowOff>
    </xdr:from>
    <xdr:to>
      <xdr:col>6</xdr:col>
      <xdr:colOff>625680</xdr:colOff>
      <xdr:row>23</xdr:row>
      <xdr:rowOff>96120</xdr:rowOff>
    </xdr:to>
    <xdr:sp macro="" textlink="">
      <xdr:nvSpPr>
        <xdr:cNvPr id="184" name="Line 1"/>
        <xdr:cNvSpPr/>
      </xdr:nvSpPr>
      <xdr:spPr>
        <a:xfrm>
          <a:off x="7765920" y="6548760"/>
          <a:ext cx="10440" cy="557640"/>
        </a:xfrm>
        <a:prstGeom prst="line">
          <a:avLst/>
        </a:prstGeom>
        <a:ln w="25560" cap="rnd">
          <a:solidFill>
            <a:srgbClr val="C00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7</xdr:col>
      <xdr:colOff>428040</xdr:colOff>
      <xdr:row>24</xdr:row>
      <xdr:rowOff>208800</xdr:rowOff>
    </xdr:from>
    <xdr:to>
      <xdr:col>7</xdr:col>
      <xdr:colOff>428400</xdr:colOff>
      <xdr:row>27</xdr:row>
      <xdr:rowOff>149760</xdr:rowOff>
    </xdr:to>
    <xdr:sp macro="" textlink="">
      <xdr:nvSpPr>
        <xdr:cNvPr id="185" name="Line 1"/>
        <xdr:cNvSpPr/>
      </xdr:nvSpPr>
      <xdr:spPr>
        <a:xfrm>
          <a:off x="9322920" y="7524000"/>
          <a:ext cx="360" cy="855360"/>
        </a:xfrm>
        <a:prstGeom prst="line">
          <a:avLst/>
        </a:prstGeom>
        <a:ln w="25560" cap="rnd">
          <a:solidFill>
            <a:srgbClr val="C00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6</xdr:col>
      <xdr:colOff>609120</xdr:colOff>
      <xdr:row>23</xdr:row>
      <xdr:rowOff>156240</xdr:rowOff>
    </xdr:from>
    <xdr:to>
      <xdr:col>7</xdr:col>
      <xdr:colOff>417960</xdr:colOff>
      <xdr:row>24</xdr:row>
      <xdr:rowOff>169920</xdr:rowOff>
    </xdr:to>
    <xdr:sp macro="" textlink="">
      <xdr:nvSpPr>
        <xdr:cNvPr id="186" name="Line 1"/>
        <xdr:cNvSpPr/>
      </xdr:nvSpPr>
      <xdr:spPr>
        <a:xfrm>
          <a:off x="7759800" y="7166520"/>
          <a:ext cx="1553040" cy="318600"/>
        </a:xfrm>
        <a:prstGeom prst="line">
          <a:avLst/>
        </a:prstGeom>
        <a:ln w="25560" cap="rnd">
          <a:solidFill>
            <a:srgbClr val="C00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6</xdr:col>
      <xdr:colOff>629640</xdr:colOff>
      <xdr:row>28</xdr:row>
      <xdr:rowOff>175680</xdr:rowOff>
    </xdr:from>
    <xdr:to>
      <xdr:col>6</xdr:col>
      <xdr:colOff>640440</xdr:colOff>
      <xdr:row>30</xdr:row>
      <xdr:rowOff>123480</xdr:rowOff>
    </xdr:to>
    <xdr:sp macro="" textlink="">
      <xdr:nvSpPr>
        <xdr:cNvPr id="187" name="Line 1"/>
        <xdr:cNvSpPr/>
      </xdr:nvSpPr>
      <xdr:spPr>
        <a:xfrm>
          <a:off x="7780320" y="8709840"/>
          <a:ext cx="10800" cy="557640"/>
        </a:xfrm>
        <a:prstGeom prst="line">
          <a:avLst/>
        </a:prstGeom>
        <a:ln w="25560" cap="rnd">
          <a:solidFill>
            <a:srgbClr val="C00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6</xdr:col>
      <xdr:colOff>615240</xdr:colOff>
      <xdr:row>27</xdr:row>
      <xdr:rowOff>128880</xdr:rowOff>
    </xdr:from>
    <xdr:to>
      <xdr:col>7</xdr:col>
      <xdr:colOff>417960</xdr:colOff>
      <xdr:row>28</xdr:row>
      <xdr:rowOff>171360</xdr:rowOff>
    </xdr:to>
    <xdr:sp macro="" textlink="">
      <xdr:nvSpPr>
        <xdr:cNvPr id="188" name="Line 1"/>
        <xdr:cNvSpPr/>
      </xdr:nvSpPr>
      <xdr:spPr>
        <a:xfrm flipV="1">
          <a:off x="7765920" y="8358480"/>
          <a:ext cx="1546920" cy="347040"/>
        </a:xfrm>
        <a:prstGeom prst="line">
          <a:avLst/>
        </a:prstGeom>
        <a:ln w="25560" cap="rnd">
          <a:solidFill>
            <a:srgbClr val="C00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686520</xdr:colOff>
      <xdr:row>30</xdr:row>
      <xdr:rowOff>119160</xdr:rowOff>
    </xdr:from>
    <xdr:to>
      <xdr:col>6</xdr:col>
      <xdr:colOff>636120</xdr:colOff>
      <xdr:row>31</xdr:row>
      <xdr:rowOff>161640</xdr:rowOff>
    </xdr:to>
    <xdr:sp macro="" textlink="">
      <xdr:nvSpPr>
        <xdr:cNvPr id="189" name="Line 1"/>
        <xdr:cNvSpPr/>
      </xdr:nvSpPr>
      <xdr:spPr>
        <a:xfrm flipV="1">
          <a:off x="6092640" y="9263160"/>
          <a:ext cx="1694160" cy="347040"/>
        </a:xfrm>
        <a:prstGeom prst="line">
          <a:avLst/>
        </a:prstGeom>
        <a:ln w="25560" cap="rnd">
          <a:solidFill>
            <a:srgbClr val="C00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666720</xdr:colOff>
      <xdr:row>12</xdr:row>
      <xdr:rowOff>161640</xdr:rowOff>
    </xdr:from>
    <xdr:to>
      <xdr:col>6</xdr:col>
      <xdr:colOff>756000</xdr:colOff>
      <xdr:row>13</xdr:row>
      <xdr:rowOff>182880</xdr:rowOff>
    </xdr:to>
    <xdr:sp macro="" textlink="">
      <xdr:nvSpPr>
        <xdr:cNvPr id="190" name="Line 1"/>
        <xdr:cNvSpPr/>
      </xdr:nvSpPr>
      <xdr:spPr>
        <a:xfrm>
          <a:off x="6072840" y="3819240"/>
          <a:ext cx="1833840" cy="325800"/>
        </a:xfrm>
        <a:prstGeom prst="line">
          <a:avLst/>
        </a:prstGeom>
        <a:ln w="25560" cap="rnd">
          <a:solidFill>
            <a:srgbClr val="00B0F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10</xdr:col>
      <xdr:colOff>588600</xdr:colOff>
      <xdr:row>13</xdr:row>
      <xdr:rowOff>177840</xdr:rowOff>
    </xdr:from>
    <xdr:to>
      <xdr:col>10</xdr:col>
      <xdr:colOff>589680</xdr:colOff>
      <xdr:row>15</xdr:row>
      <xdr:rowOff>148320</xdr:rowOff>
    </xdr:to>
    <xdr:sp macro="" textlink="">
      <xdr:nvSpPr>
        <xdr:cNvPr id="191" name="Line 1"/>
        <xdr:cNvSpPr/>
      </xdr:nvSpPr>
      <xdr:spPr>
        <a:xfrm flipH="1">
          <a:off x="11561760" y="4140000"/>
          <a:ext cx="1080" cy="580320"/>
        </a:xfrm>
        <a:prstGeom prst="line">
          <a:avLst/>
        </a:prstGeom>
        <a:ln w="25560" cap="rnd">
          <a:solidFill>
            <a:srgbClr val="00B0F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10</xdr:col>
      <xdr:colOff>579600</xdr:colOff>
      <xdr:row>15</xdr:row>
      <xdr:rowOff>172800</xdr:rowOff>
    </xdr:from>
    <xdr:to>
      <xdr:col>11</xdr:col>
      <xdr:colOff>669240</xdr:colOff>
      <xdr:row>16</xdr:row>
      <xdr:rowOff>193680</xdr:rowOff>
    </xdr:to>
    <xdr:sp macro="" textlink="">
      <xdr:nvSpPr>
        <xdr:cNvPr id="192" name="Line 1"/>
        <xdr:cNvSpPr/>
      </xdr:nvSpPr>
      <xdr:spPr>
        <a:xfrm>
          <a:off x="11552760" y="4744800"/>
          <a:ext cx="1834200" cy="325440"/>
        </a:xfrm>
        <a:prstGeom prst="line">
          <a:avLst/>
        </a:prstGeom>
        <a:ln w="25560" cap="rnd">
          <a:solidFill>
            <a:srgbClr val="00B0F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11</xdr:col>
      <xdr:colOff>691560</xdr:colOff>
      <xdr:row>16</xdr:row>
      <xdr:rowOff>215280</xdr:rowOff>
    </xdr:from>
    <xdr:to>
      <xdr:col>11</xdr:col>
      <xdr:colOff>692640</xdr:colOff>
      <xdr:row>18</xdr:row>
      <xdr:rowOff>186120</xdr:rowOff>
    </xdr:to>
    <xdr:sp macro="" textlink="">
      <xdr:nvSpPr>
        <xdr:cNvPr id="193" name="Line 1"/>
        <xdr:cNvSpPr/>
      </xdr:nvSpPr>
      <xdr:spPr>
        <a:xfrm flipH="1">
          <a:off x="13409280" y="5091840"/>
          <a:ext cx="1080" cy="580680"/>
        </a:xfrm>
        <a:prstGeom prst="line">
          <a:avLst/>
        </a:prstGeom>
        <a:ln w="25560" cap="rnd">
          <a:solidFill>
            <a:srgbClr val="00B0F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11</xdr:col>
      <xdr:colOff>696960</xdr:colOff>
      <xdr:row>18</xdr:row>
      <xdr:rowOff>170640</xdr:rowOff>
    </xdr:from>
    <xdr:to>
      <xdr:col>12</xdr:col>
      <xdr:colOff>786600</xdr:colOff>
      <xdr:row>19</xdr:row>
      <xdr:rowOff>191520</xdr:rowOff>
    </xdr:to>
    <xdr:sp macro="" textlink="">
      <xdr:nvSpPr>
        <xdr:cNvPr id="194" name="Line 1"/>
        <xdr:cNvSpPr/>
      </xdr:nvSpPr>
      <xdr:spPr>
        <a:xfrm>
          <a:off x="13414680" y="5657040"/>
          <a:ext cx="1833840" cy="325440"/>
        </a:xfrm>
        <a:prstGeom prst="line">
          <a:avLst/>
        </a:prstGeom>
        <a:ln w="25560" cap="rnd">
          <a:solidFill>
            <a:srgbClr val="00B0F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12</xdr:col>
      <xdr:colOff>794520</xdr:colOff>
      <xdr:row>19</xdr:row>
      <xdr:rowOff>199800</xdr:rowOff>
    </xdr:from>
    <xdr:to>
      <xdr:col>12</xdr:col>
      <xdr:colOff>795960</xdr:colOff>
      <xdr:row>21</xdr:row>
      <xdr:rowOff>170640</xdr:rowOff>
    </xdr:to>
    <xdr:sp macro="" textlink="">
      <xdr:nvSpPr>
        <xdr:cNvPr id="195" name="Line 1"/>
        <xdr:cNvSpPr/>
      </xdr:nvSpPr>
      <xdr:spPr>
        <a:xfrm flipH="1">
          <a:off x="15256440" y="5990760"/>
          <a:ext cx="1440" cy="580680"/>
        </a:xfrm>
        <a:prstGeom prst="line">
          <a:avLst/>
        </a:prstGeom>
        <a:ln w="25560" cap="rnd">
          <a:solidFill>
            <a:srgbClr val="00B0F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11</xdr:col>
      <xdr:colOff>720720</xdr:colOff>
      <xdr:row>21</xdr:row>
      <xdr:rowOff>164160</xdr:rowOff>
    </xdr:from>
    <xdr:to>
      <xdr:col>12</xdr:col>
      <xdr:colOff>799920</xdr:colOff>
      <xdr:row>22</xdr:row>
      <xdr:rowOff>111960</xdr:rowOff>
    </xdr:to>
    <xdr:sp macro="" textlink="">
      <xdr:nvSpPr>
        <xdr:cNvPr id="196" name="Line 1"/>
        <xdr:cNvSpPr/>
      </xdr:nvSpPr>
      <xdr:spPr>
        <a:xfrm flipV="1">
          <a:off x="13438440" y="6564960"/>
          <a:ext cx="1823400" cy="252360"/>
        </a:xfrm>
        <a:prstGeom prst="line">
          <a:avLst/>
        </a:prstGeom>
        <a:ln w="25560" cap="rnd">
          <a:solidFill>
            <a:srgbClr val="00B0F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11</xdr:col>
      <xdr:colOff>715680</xdr:colOff>
      <xdr:row>22</xdr:row>
      <xdr:rowOff>175320</xdr:rowOff>
    </xdr:from>
    <xdr:to>
      <xdr:col>11</xdr:col>
      <xdr:colOff>716760</xdr:colOff>
      <xdr:row>24</xdr:row>
      <xdr:rowOff>146160</xdr:rowOff>
    </xdr:to>
    <xdr:sp macro="" textlink="">
      <xdr:nvSpPr>
        <xdr:cNvPr id="197" name="Line 1"/>
        <xdr:cNvSpPr/>
      </xdr:nvSpPr>
      <xdr:spPr>
        <a:xfrm flipH="1">
          <a:off x="13433400" y="6880680"/>
          <a:ext cx="1080" cy="580680"/>
        </a:xfrm>
        <a:prstGeom prst="line">
          <a:avLst/>
        </a:prstGeom>
        <a:ln w="25560" cap="rnd">
          <a:solidFill>
            <a:srgbClr val="00B0F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10</xdr:col>
      <xdr:colOff>627840</xdr:colOff>
      <xdr:row>24</xdr:row>
      <xdr:rowOff>168120</xdr:rowOff>
    </xdr:from>
    <xdr:to>
      <xdr:col>11</xdr:col>
      <xdr:colOff>721800</xdr:colOff>
      <xdr:row>25</xdr:row>
      <xdr:rowOff>140760</xdr:rowOff>
    </xdr:to>
    <xdr:sp macro="" textlink="">
      <xdr:nvSpPr>
        <xdr:cNvPr id="198" name="Line 1"/>
        <xdr:cNvSpPr/>
      </xdr:nvSpPr>
      <xdr:spPr>
        <a:xfrm flipV="1">
          <a:off x="11601000" y="7483320"/>
          <a:ext cx="1838520" cy="277200"/>
        </a:xfrm>
        <a:prstGeom prst="line">
          <a:avLst/>
        </a:prstGeom>
        <a:ln w="25560" cap="rnd">
          <a:solidFill>
            <a:srgbClr val="00B0F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10</xdr:col>
      <xdr:colOff>641160</xdr:colOff>
      <xdr:row>25</xdr:row>
      <xdr:rowOff>115200</xdr:rowOff>
    </xdr:from>
    <xdr:to>
      <xdr:col>10</xdr:col>
      <xdr:colOff>642600</xdr:colOff>
      <xdr:row>27</xdr:row>
      <xdr:rowOff>86040</xdr:rowOff>
    </xdr:to>
    <xdr:sp macro="" textlink="">
      <xdr:nvSpPr>
        <xdr:cNvPr id="199" name="Line 1"/>
        <xdr:cNvSpPr/>
      </xdr:nvSpPr>
      <xdr:spPr>
        <a:xfrm flipH="1">
          <a:off x="11614320" y="7734960"/>
          <a:ext cx="1440" cy="580680"/>
        </a:xfrm>
        <a:prstGeom prst="line">
          <a:avLst/>
        </a:prstGeom>
        <a:ln w="25560" cap="rnd">
          <a:solidFill>
            <a:srgbClr val="00B0F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910800</xdr:colOff>
      <xdr:row>27</xdr:row>
      <xdr:rowOff>128520</xdr:rowOff>
    </xdr:from>
    <xdr:to>
      <xdr:col>6</xdr:col>
      <xdr:colOff>860400</xdr:colOff>
      <xdr:row>28</xdr:row>
      <xdr:rowOff>142560</xdr:rowOff>
    </xdr:to>
    <xdr:sp macro="" textlink="">
      <xdr:nvSpPr>
        <xdr:cNvPr id="200" name="Line 1"/>
        <xdr:cNvSpPr/>
      </xdr:nvSpPr>
      <xdr:spPr>
        <a:xfrm flipV="1">
          <a:off x="6316920" y="8358120"/>
          <a:ext cx="1694160" cy="318600"/>
        </a:xfrm>
        <a:prstGeom prst="line">
          <a:avLst/>
        </a:prstGeom>
        <a:ln w="25560" cap="rnd">
          <a:solidFill>
            <a:srgbClr val="00B0F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6</xdr:col>
      <xdr:colOff>754920</xdr:colOff>
      <xdr:row>13</xdr:row>
      <xdr:rowOff>185040</xdr:rowOff>
    </xdr:from>
    <xdr:to>
      <xdr:col>10</xdr:col>
      <xdr:colOff>570240</xdr:colOff>
      <xdr:row>13</xdr:row>
      <xdr:rowOff>198720</xdr:rowOff>
    </xdr:to>
    <xdr:sp macro="" textlink="">
      <xdr:nvSpPr>
        <xdr:cNvPr id="201" name="Line 1"/>
        <xdr:cNvSpPr/>
      </xdr:nvSpPr>
      <xdr:spPr>
        <a:xfrm>
          <a:off x="7905600" y="4147200"/>
          <a:ext cx="3637800" cy="13680"/>
        </a:xfrm>
        <a:prstGeom prst="line">
          <a:avLst/>
        </a:prstGeom>
        <a:ln w="25560" cap="rnd">
          <a:solidFill>
            <a:srgbClr val="00B0F0"/>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6</xdr:col>
      <xdr:colOff>851040</xdr:colOff>
      <xdr:row>27</xdr:row>
      <xdr:rowOff>110520</xdr:rowOff>
    </xdr:from>
    <xdr:to>
      <xdr:col>10</xdr:col>
      <xdr:colOff>666000</xdr:colOff>
      <xdr:row>27</xdr:row>
      <xdr:rowOff>124200</xdr:rowOff>
    </xdr:to>
    <xdr:sp macro="" textlink="">
      <xdr:nvSpPr>
        <xdr:cNvPr id="202" name="Line 1"/>
        <xdr:cNvSpPr/>
      </xdr:nvSpPr>
      <xdr:spPr>
        <a:xfrm>
          <a:off x="8001720" y="8340120"/>
          <a:ext cx="3637440" cy="13680"/>
        </a:xfrm>
        <a:prstGeom prst="line">
          <a:avLst/>
        </a:prstGeom>
        <a:ln w="25560" cap="rnd">
          <a:solidFill>
            <a:srgbClr val="00B0F0"/>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10</xdr:col>
      <xdr:colOff>704520</xdr:colOff>
      <xdr:row>7</xdr:row>
      <xdr:rowOff>152280</xdr:rowOff>
    </xdr:from>
    <xdr:to>
      <xdr:col>12</xdr:col>
      <xdr:colOff>895320</xdr:colOff>
      <xdr:row>9</xdr:row>
      <xdr:rowOff>142560</xdr:rowOff>
    </xdr:to>
    <xdr:sp macro="" textlink="">
      <xdr:nvSpPr>
        <xdr:cNvPr id="203" name="Line 1"/>
        <xdr:cNvSpPr/>
      </xdr:nvSpPr>
      <xdr:spPr>
        <a:xfrm flipV="1">
          <a:off x="11677680" y="2285640"/>
          <a:ext cx="3679560" cy="600120"/>
        </a:xfrm>
        <a:prstGeom prst="line">
          <a:avLst/>
        </a:prstGeom>
        <a:ln w="38160">
          <a:solidFill>
            <a:srgbClr val="92D050"/>
          </a:solidFill>
          <a:round/>
        </a:ln>
      </xdr:spPr>
      <xdr:style>
        <a:lnRef idx="0">
          <a:scrgbClr r="0" g="0" b="0"/>
        </a:lnRef>
        <a:fillRef idx="0">
          <a:scrgbClr r="0" g="0" b="0"/>
        </a:fillRef>
        <a:effectRef idx="0">
          <a:scrgbClr r="0" g="0" b="0"/>
        </a:effectRef>
        <a:fontRef idx="minor"/>
      </xdr:style>
    </xdr:sp>
    <xdr:clientData/>
  </xdr:twoCellAnchor>
  <xdr:twoCellAnchor>
    <xdr:from>
      <xdr:col>2</xdr:col>
      <xdr:colOff>209520</xdr:colOff>
      <xdr:row>9</xdr:row>
      <xdr:rowOff>161640</xdr:rowOff>
    </xdr:from>
    <xdr:to>
      <xdr:col>6</xdr:col>
      <xdr:colOff>971280</xdr:colOff>
      <xdr:row>13</xdr:row>
      <xdr:rowOff>142560</xdr:rowOff>
    </xdr:to>
    <xdr:sp macro="" textlink="">
      <xdr:nvSpPr>
        <xdr:cNvPr id="204" name="Line 1"/>
        <xdr:cNvSpPr/>
      </xdr:nvSpPr>
      <xdr:spPr>
        <a:xfrm flipV="1">
          <a:off x="1229040" y="2904840"/>
          <a:ext cx="6892920" cy="1199880"/>
        </a:xfrm>
        <a:prstGeom prst="line">
          <a:avLst/>
        </a:prstGeom>
        <a:ln w="38160">
          <a:solidFill>
            <a:srgbClr val="92D050"/>
          </a:solidFill>
          <a:round/>
        </a:ln>
      </xdr:spPr>
      <xdr:style>
        <a:lnRef idx="0">
          <a:scrgbClr r="0" g="0" b="0"/>
        </a:lnRef>
        <a:fillRef idx="0">
          <a:scrgbClr r="0" g="0" b="0"/>
        </a:fillRef>
        <a:effectRef idx="0">
          <a:scrgbClr r="0" g="0" b="0"/>
        </a:effectRef>
        <a:fontRef idx="minor"/>
      </xdr:style>
    </xdr:sp>
    <xdr:clientData/>
  </xdr:twoCellAnchor>
  <xdr:twoCellAnchor>
    <xdr:from>
      <xdr:col>6</xdr:col>
      <xdr:colOff>914400</xdr:colOff>
      <xdr:row>9</xdr:row>
      <xdr:rowOff>180720</xdr:rowOff>
    </xdr:from>
    <xdr:to>
      <xdr:col>10</xdr:col>
      <xdr:colOff>704520</xdr:colOff>
      <xdr:row>9</xdr:row>
      <xdr:rowOff>180720</xdr:rowOff>
    </xdr:to>
    <xdr:sp macro="" textlink="">
      <xdr:nvSpPr>
        <xdr:cNvPr id="205" name="Line 1"/>
        <xdr:cNvSpPr/>
      </xdr:nvSpPr>
      <xdr:spPr>
        <a:xfrm>
          <a:off x="8065080" y="2923920"/>
          <a:ext cx="3612600" cy="0"/>
        </a:xfrm>
        <a:prstGeom prst="line">
          <a:avLst/>
        </a:prstGeom>
        <a:ln w="38160" cap="rnd">
          <a:solidFill>
            <a:srgbClr val="92D050"/>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4</xdr:col>
      <xdr:colOff>809280</xdr:colOff>
      <xdr:row>15</xdr:row>
      <xdr:rowOff>180720</xdr:rowOff>
    </xdr:from>
    <xdr:to>
      <xdr:col>8</xdr:col>
      <xdr:colOff>504720</xdr:colOff>
      <xdr:row>17</xdr:row>
      <xdr:rowOff>180720</xdr:rowOff>
    </xdr:to>
    <xdr:sp macro="" textlink="">
      <xdr:nvSpPr>
        <xdr:cNvPr id="206" name="Line 1"/>
        <xdr:cNvSpPr/>
      </xdr:nvSpPr>
      <xdr:spPr>
        <a:xfrm flipV="1">
          <a:off x="4471200" y="4752720"/>
          <a:ext cx="5582520" cy="609480"/>
        </a:xfrm>
        <a:prstGeom prst="line">
          <a:avLst/>
        </a:prstGeom>
        <a:ln w="25560" cap="rnd">
          <a:solidFill>
            <a:srgbClr val="A6A6A6"/>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2</xdr:col>
      <xdr:colOff>133200</xdr:colOff>
      <xdr:row>27</xdr:row>
      <xdr:rowOff>180720</xdr:rowOff>
    </xdr:from>
    <xdr:to>
      <xdr:col>4</xdr:col>
      <xdr:colOff>819000</xdr:colOff>
      <xdr:row>29</xdr:row>
      <xdr:rowOff>142560</xdr:rowOff>
    </xdr:to>
    <xdr:sp macro="" textlink="">
      <xdr:nvSpPr>
        <xdr:cNvPr id="207" name="Line 1"/>
        <xdr:cNvSpPr/>
      </xdr:nvSpPr>
      <xdr:spPr>
        <a:xfrm>
          <a:off x="1152720" y="8410320"/>
          <a:ext cx="3328200" cy="571320"/>
        </a:xfrm>
        <a:prstGeom prst="line">
          <a:avLst/>
        </a:prstGeom>
        <a:ln w="25560" cap="rnd">
          <a:solidFill>
            <a:srgbClr val="002060"/>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2</xdr:col>
      <xdr:colOff>218880</xdr:colOff>
      <xdr:row>28</xdr:row>
      <xdr:rowOff>180720</xdr:rowOff>
    </xdr:from>
    <xdr:to>
      <xdr:col>8</xdr:col>
      <xdr:colOff>590400</xdr:colOff>
      <xdr:row>33</xdr:row>
      <xdr:rowOff>180720</xdr:rowOff>
    </xdr:to>
    <xdr:sp macro="" textlink="">
      <xdr:nvSpPr>
        <xdr:cNvPr id="208" name="Line 1"/>
        <xdr:cNvSpPr/>
      </xdr:nvSpPr>
      <xdr:spPr>
        <a:xfrm flipV="1">
          <a:off x="1238400" y="8714880"/>
          <a:ext cx="8901000" cy="1524240"/>
        </a:xfrm>
        <a:prstGeom prst="line">
          <a:avLst/>
        </a:prstGeom>
        <a:ln w="381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xdr:col>
      <xdr:colOff>190440</xdr:colOff>
      <xdr:row>22</xdr:row>
      <xdr:rowOff>190440</xdr:rowOff>
    </xdr:from>
    <xdr:to>
      <xdr:col>5</xdr:col>
      <xdr:colOff>809280</xdr:colOff>
      <xdr:row>23</xdr:row>
      <xdr:rowOff>180720</xdr:rowOff>
    </xdr:to>
    <xdr:sp macro="" textlink="">
      <xdr:nvSpPr>
        <xdr:cNvPr id="209" name="Line 1"/>
        <xdr:cNvSpPr/>
      </xdr:nvSpPr>
      <xdr:spPr>
        <a:xfrm>
          <a:off x="1209960" y="6895800"/>
          <a:ext cx="5005440" cy="295200"/>
        </a:xfrm>
        <a:prstGeom prst="line">
          <a:avLst/>
        </a:prstGeom>
        <a:ln w="25560" cap="rnd">
          <a:solidFill>
            <a:srgbClr val="0070C0"/>
          </a:solidFill>
          <a:prstDash val="lgDash"/>
          <a:round/>
        </a:ln>
      </xdr:spPr>
      <xdr:style>
        <a:lnRef idx="0">
          <a:scrgbClr r="0" g="0" b="0"/>
        </a:lnRef>
        <a:fillRef idx="0">
          <a:scrgbClr r="0" g="0" b="0"/>
        </a:fillRef>
        <a:effectRef idx="0">
          <a:scrgbClr r="0" g="0" b="0"/>
        </a:effectRef>
        <a:fontRef idx="minor"/>
      </xdr:style>
    </xdr:sp>
    <xdr:clientData/>
  </xdr:twoCellAnchor>
  <xdr:twoCellAnchor>
    <xdr:from>
      <xdr:col>5</xdr:col>
      <xdr:colOff>857160</xdr:colOff>
      <xdr:row>25</xdr:row>
      <xdr:rowOff>47520</xdr:rowOff>
    </xdr:from>
    <xdr:to>
      <xdr:col>6</xdr:col>
      <xdr:colOff>904680</xdr:colOff>
      <xdr:row>26</xdr:row>
      <xdr:rowOff>142560</xdr:rowOff>
    </xdr:to>
    <xdr:sp macro="" textlink="">
      <xdr:nvSpPr>
        <xdr:cNvPr id="210" name="Line 1"/>
        <xdr:cNvSpPr/>
      </xdr:nvSpPr>
      <xdr:spPr>
        <a:xfrm>
          <a:off x="6263280" y="7667280"/>
          <a:ext cx="1792080" cy="399960"/>
        </a:xfrm>
        <a:prstGeom prst="line">
          <a:avLst/>
        </a:prstGeom>
        <a:ln w="25560" cap="rnd">
          <a:solidFill>
            <a:srgbClr val="0070C0"/>
          </a:solidFill>
          <a:prstDash val="lgDash"/>
          <a:round/>
        </a:ln>
      </xdr:spPr>
      <xdr:style>
        <a:lnRef idx="0">
          <a:scrgbClr r="0" g="0" b="0"/>
        </a:lnRef>
        <a:fillRef idx="0">
          <a:scrgbClr r="0" g="0" b="0"/>
        </a:fillRef>
        <a:effectRef idx="0">
          <a:scrgbClr r="0" g="0" b="0"/>
        </a:effectRef>
        <a:fontRef idx="minor"/>
      </xdr:style>
    </xdr:sp>
    <xdr:clientData/>
  </xdr:twoCellAnchor>
  <xdr:twoCellAnchor>
    <xdr:from>
      <xdr:col>6</xdr:col>
      <xdr:colOff>819000</xdr:colOff>
      <xdr:row>26</xdr:row>
      <xdr:rowOff>142560</xdr:rowOff>
    </xdr:from>
    <xdr:to>
      <xdr:col>10</xdr:col>
      <xdr:colOff>742680</xdr:colOff>
      <xdr:row>26</xdr:row>
      <xdr:rowOff>142560</xdr:rowOff>
    </xdr:to>
    <xdr:sp macro="" textlink="">
      <xdr:nvSpPr>
        <xdr:cNvPr id="211" name="Line 1"/>
        <xdr:cNvSpPr/>
      </xdr:nvSpPr>
      <xdr:spPr>
        <a:xfrm>
          <a:off x="7969680" y="8067240"/>
          <a:ext cx="3746160" cy="0"/>
        </a:xfrm>
        <a:prstGeom prst="line">
          <a:avLst/>
        </a:prstGeom>
        <a:ln w="25560" cap="rnd">
          <a:solidFill>
            <a:srgbClr val="0070C0"/>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5</xdr:col>
      <xdr:colOff>857160</xdr:colOff>
      <xdr:row>23</xdr:row>
      <xdr:rowOff>199800</xdr:rowOff>
    </xdr:from>
    <xdr:to>
      <xdr:col>5</xdr:col>
      <xdr:colOff>857160</xdr:colOff>
      <xdr:row>25</xdr:row>
      <xdr:rowOff>104760</xdr:rowOff>
    </xdr:to>
    <xdr:sp macro="" textlink="">
      <xdr:nvSpPr>
        <xdr:cNvPr id="212" name="Line 1"/>
        <xdr:cNvSpPr/>
      </xdr:nvSpPr>
      <xdr:spPr>
        <a:xfrm>
          <a:off x="6263280" y="7210080"/>
          <a:ext cx="0" cy="514440"/>
        </a:xfrm>
        <a:prstGeom prst="line">
          <a:avLst/>
        </a:prstGeom>
        <a:ln w="25560" cap="rnd">
          <a:solidFill>
            <a:srgbClr val="0070C0"/>
          </a:solidFill>
          <a:prstDash val="lgDash"/>
          <a:round/>
        </a:ln>
      </xdr:spPr>
      <xdr:style>
        <a:lnRef idx="0">
          <a:scrgbClr r="0" g="0" b="0"/>
        </a:lnRef>
        <a:fillRef idx="0">
          <a:scrgbClr r="0" g="0" b="0"/>
        </a:fillRef>
        <a:effectRef idx="0">
          <a:scrgbClr r="0" g="0" b="0"/>
        </a:effectRef>
        <a:fontRef idx="minor"/>
      </xdr:style>
    </xdr:sp>
    <xdr:clientData/>
  </xdr:twoCellAnchor>
  <xdr:twoCellAnchor>
    <xdr:from>
      <xdr:col>10</xdr:col>
      <xdr:colOff>695160</xdr:colOff>
      <xdr:row>26</xdr:row>
      <xdr:rowOff>152280</xdr:rowOff>
    </xdr:from>
    <xdr:to>
      <xdr:col>12</xdr:col>
      <xdr:colOff>809280</xdr:colOff>
      <xdr:row>28</xdr:row>
      <xdr:rowOff>104760</xdr:rowOff>
    </xdr:to>
    <xdr:sp macro="" textlink="">
      <xdr:nvSpPr>
        <xdr:cNvPr id="213" name="Line 1"/>
        <xdr:cNvSpPr/>
      </xdr:nvSpPr>
      <xdr:spPr>
        <a:xfrm>
          <a:off x="11668320" y="8076960"/>
          <a:ext cx="3602880" cy="561960"/>
        </a:xfrm>
        <a:prstGeom prst="line">
          <a:avLst/>
        </a:prstGeom>
        <a:ln w="25560" cap="rnd">
          <a:solidFill>
            <a:srgbClr val="0070C0"/>
          </a:solidFill>
          <a:prstDash val="lgDash"/>
          <a:round/>
        </a:ln>
      </xdr:spPr>
      <xdr:style>
        <a:lnRef idx="0">
          <a:scrgbClr r="0" g="0" b="0"/>
        </a:lnRef>
        <a:fillRef idx="0">
          <a:scrgbClr r="0" g="0" b="0"/>
        </a:fillRef>
        <a:effectRef idx="0">
          <a:scrgbClr r="0" g="0" b="0"/>
        </a:effectRef>
        <a:fontRef idx="minor"/>
      </xdr:style>
    </xdr:sp>
    <xdr:clientData/>
  </xdr:twoCellAnchor>
  <xdr:twoCellAnchor>
    <xdr:from>
      <xdr:col>12</xdr:col>
      <xdr:colOff>714240</xdr:colOff>
      <xdr:row>28</xdr:row>
      <xdr:rowOff>104760</xdr:rowOff>
    </xdr:from>
    <xdr:to>
      <xdr:col>12</xdr:col>
      <xdr:colOff>733320</xdr:colOff>
      <xdr:row>30</xdr:row>
      <xdr:rowOff>199800</xdr:rowOff>
    </xdr:to>
    <xdr:sp macro="" textlink="">
      <xdr:nvSpPr>
        <xdr:cNvPr id="214" name="Line 1"/>
        <xdr:cNvSpPr/>
      </xdr:nvSpPr>
      <xdr:spPr>
        <a:xfrm>
          <a:off x="15176160" y="8638920"/>
          <a:ext cx="19080" cy="704880"/>
        </a:xfrm>
        <a:prstGeom prst="line">
          <a:avLst/>
        </a:prstGeom>
        <a:ln w="25560" cap="rnd">
          <a:solidFill>
            <a:srgbClr val="0070C0"/>
          </a:solidFill>
          <a:prstDash val="lgDash"/>
          <a:round/>
        </a:ln>
      </xdr:spPr>
      <xdr:style>
        <a:lnRef idx="0">
          <a:scrgbClr r="0" g="0" b="0"/>
        </a:lnRef>
        <a:fillRef idx="0">
          <a:scrgbClr r="0" g="0" b="0"/>
        </a:fillRef>
        <a:effectRef idx="0">
          <a:scrgbClr r="0" g="0" b="0"/>
        </a:effectRef>
        <a:fontRef idx="minor"/>
      </xdr:style>
    </xdr:sp>
    <xdr:clientData/>
  </xdr:twoCellAnchor>
  <xdr:twoCellAnchor>
    <xdr:from>
      <xdr:col>10</xdr:col>
      <xdr:colOff>847440</xdr:colOff>
      <xdr:row>30</xdr:row>
      <xdr:rowOff>180720</xdr:rowOff>
    </xdr:from>
    <xdr:to>
      <xdr:col>12</xdr:col>
      <xdr:colOff>752400</xdr:colOff>
      <xdr:row>32</xdr:row>
      <xdr:rowOff>104760</xdr:rowOff>
    </xdr:to>
    <xdr:sp macro="" textlink="">
      <xdr:nvSpPr>
        <xdr:cNvPr id="215" name="Line 1"/>
        <xdr:cNvSpPr/>
      </xdr:nvSpPr>
      <xdr:spPr>
        <a:xfrm flipV="1">
          <a:off x="11820600" y="9324720"/>
          <a:ext cx="3393720" cy="533520"/>
        </a:xfrm>
        <a:prstGeom prst="line">
          <a:avLst/>
        </a:prstGeom>
        <a:ln w="25560" cap="rnd">
          <a:solidFill>
            <a:srgbClr val="0070C0"/>
          </a:solidFill>
          <a:prstDash val="lgDash"/>
          <a:round/>
        </a:ln>
      </xdr:spPr>
      <xdr:style>
        <a:lnRef idx="0">
          <a:scrgbClr r="0" g="0" b="0"/>
        </a:lnRef>
        <a:fillRef idx="0">
          <a:scrgbClr r="0" g="0" b="0"/>
        </a:fillRef>
        <a:effectRef idx="0">
          <a:scrgbClr r="0" g="0" b="0"/>
        </a:effectRef>
        <a:fontRef idx="minor"/>
      </xdr:style>
    </xdr:sp>
    <xdr:clientData/>
  </xdr:twoCellAnchor>
  <xdr:twoCellAnchor editAs="absolute">
    <xdr:from>
      <xdr:col>10</xdr:col>
      <xdr:colOff>661680</xdr:colOff>
      <xdr:row>36</xdr:row>
      <xdr:rowOff>218880</xdr:rowOff>
    </xdr:from>
    <xdr:to>
      <xdr:col>11</xdr:col>
      <xdr:colOff>751320</xdr:colOff>
      <xdr:row>37</xdr:row>
      <xdr:rowOff>165960</xdr:rowOff>
    </xdr:to>
    <xdr:sp macro="" textlink="">
      <xdr:nvSpPr>
        <xdr:cNvPr id="216" name="Line 1"/>
        <xdr:cNvSpPr/>
      </xdr:nvSpPr>
      <xdr:spPr>
        <a:xfrm flipV="1">
          <a:off x="11634840" y="11191680"/>
          <a:ext cx="1834200" cy="251640"/>
        </a:xfrm>
        <a:prstGeom prst="line">
          <a:avLst/>
        </a:prstGeom>
        <a:ln w="25560" cap="rnd">
          <a:solidFill>
            <a:srgbClr val="00B050"/>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10</xdr:col>
      <xdr:colOff>661680</xdr:colOff>
      <xdr:row>37</xdr:row>
      <xdr:rowOff>189360</xdr:rowOff>
    </xdr:from>
    <xdr:to>
      <xdr:col>10</xdr:col>
      <xdr:colOff>663840</xdr:colOff>
      <xdr:row>39</xdr:row>
      <xdr:rowOff>149760</xdr:rowOff>
    </xdr:to>
    <xdr:sp macro="" textlink="">
      <xdr:nvSpPr>
        <xdr:cNvPr id="217" name="Line 1"/>
        <xdr:cNvSpPr/>
      </xdr:nvSpPr>
      <xdr:spPr>
        <a:xfrm flipV="1">
          <a:off x="11634840" y="11466720"/>
          <a:ext cx="2160" cy="570240"/>
        </a:xfrm>
        <a:prstGeom prst="line">
          <a:avLst/>
        </a:prstGeom>
        <a:ln w="25560" cap="rnd">
          <a:solidFill>
            <a:srgbClr val="00B050"/>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10</xdr:col>
      <xdr:colOff>661680</xdr:colOff>
      <xdr:row>39</xdr:row>
      <xdr:rowOff>163080</xdr:rowOff>
    </xdr:from>
    <xdr:to>
      <xdr:col>11</xdr:col>
      <xdr:colOff>745200</xdr:colOff>
      <xdr:row>40</xdr:row>
      <xdr:rowOff>174960</xdr:rowOff>
    </xdr:to>
    <xdr:sp macro="" textlink="">
      <xdr:nvSpPr>
        <xdr:cNvPr id="218" name="Line 1"/>
        <xdr:cNvSpPr/>
      </xdr:nvSpPr>
      <xdr:spPr>
        <a:xfrm>
          <a:off x="11634840" y="12050280"/>
          <a:ext cx="1828080" cy="316440"/>
        </a:xfrm>
        <a:prstGeom prst="line">
          <a:avLst/>
        </a:prstGeom>
        <a:ln w="25560" cap="rnd">
          <a:solidFill>
            <a:srgbClr val="00B050"/>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11</xdr:col>
      <xdr:colOff>769320</xdr:colOff>
      <xdr:row>40</xdr:row>
      <xdr:rowOff>194040</xdr:rowOff>
    </xdr:from>
    <xdr:to>
      <xdr:col>11</xdr:col>
      <xdr:colOff>771480</xdr:colOff>
      <xdr:row>42</xdr:row>
      <xdr:rowOff>154440</xdr:rowOff>
    </xdr:to>
    <xdr:sp macro="" textlink="">
      <xdr:nvSpPr>
        <xdr:cNvPr id="219" name="Line 1"/>
        <xdr:cNvSpPr/>
      </xdr:nvSpPr>
      <xdr:spPr>
        <a:xfrm flipV="1">
          <a:off x="13487040" y="12385800"/>
          <a:ext cx="2160" cy="570240"/>
        </a:xfrm>
        <a:prstGeom prst="line">
          <a:avLst/>
        </a:prstGeom>
        <a:ln w="25560" cap="rnd">
          <a:solidFill>
            <a:srgbClr val="00B050"/>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10</xdr:col>
      <xdr:colOff>671400</xdr:colOff>
      <xdr:row>42</xdr:row>
      <xdr:rowOff>205920</xdr:rowOff>
    </xdr:from>
    <xdr:to>
      <xdr:col>11</xdr:col>
      <xdr:colOff>761040</xdr:colOff>
      <xdr:row>43</xdr:row>
      <xdr:rowOff>153360</xdr:rowOff>
    </xdr:to>
    <xdr:sp macro="" textlink="">
      <xdr:nvSpPr>
        <xdr:cNvPr id="220" name="Line 1"/>
        <xdr:cNvSpPr/>
      </xdr:nvSpPr>
      <xdr:spPr>
        <a:xfrm flipV="1">
          <a:off x="11644560" y="13007520"/>
          <a:ext cx="1834200" cy="252000"/>
        </a:xfrm>
        <a:prstGeom prst="line">
          <a:avLst/>
        </a:prstGeom>
        <a:ln w="25560" cap="rnd">
          <a:solidFill>
            <a:srgbClr val="00B050"/>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6</xdr:col>
      <xdr:colOff>971640</xdr:colOff>
      <xdr:row>43</xdr:row>
      <xdr:rowOff>170640</xdr:rowOff>
    </xdr:from>
    <xdr:to>
      <xdr:col>10</xdr:col>
      <xdr:colOff>647280</xdr:colOff>
      <xdr:row>43</xdr:row>
      <xdr:rowOff>170640</xdr:rowOff>
    </xdr:to>
    <xdr:sp macro="" textlink="">
      <xdr:nvSpPr>
        <xdr:cNvPr id="221" name="Line 1"/>
        <xdr:cNvSpPr/>
      </xdr:nvSpPr>
      <xdr:spPr>
        <a:xfrm>
          <a:off x="8122320" y="13276800"/>
          <a:ext cx="3498120" cy="0"/>
        </a:xfrm>
        <a:prstGeom prst="line">
          <a:avLst/>
        </a:prstGeom>
        <a:ln w="25560" cap="rnd">
          <a:solidFill>
            <a:srgbClr val="00B050"/>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847440</xdr:colOff>
      <xdr:row>43</xdr:row>
      <xdr:rowOff>157680</xdr:rowOff>
    </xdr:from>
    <xdr:to>
      <xdr:col>6</xdr:col>
      <xdr:colOff>986040</xdr:colOff>
      <xdr:row>45</xdr:row>
      <xdr:rowOff>180720</xdr:rowOff>
    </xdr:to>
    <xdr:sp macro="" textlink="">
      <xdr:nvSpPr>
        <xdr:cNvPr id="222" name="Line 1"/>
        <xdr:cNvSpPr/>
      </xdr:nvSpPr>
      <xdr:spPr>
        <a:xfrm flipV="1">
          <a:off x="4509360" y="13263840"/>
          <a:ext cx="3627360" cy="632880"/>
        </a:xfrm>
        <a:prstGeom prst="line">
          <a:avLst/>
        </a:prstGeom>
        <a:ln w="25560" cap="rnd">
          <a:solidFill>
            <a:srgbClr val="00B050"/>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2</xdr:col>
      <xdr:colOff>237960</xdr:colOff>
      <xdr:row>31</xdr:row>
      <xdr:rowOff>152280</xdr:rowOff>
    </xdr:from>
    <xdr:to>
      <xdr:col>5</xdr:col>
      <xdr:colOff>780840</xdr:colOff>
      <xdr:row>34</xdr:row>
      <xdr:rowOff>142560</xdr:rowOff>
    </xdr:to>
    <xdr:sp macro="" textlink="">
      <xdr:nvSpPr>
        <xdr:cNvPr id="223" name="Line 1"/>
        <xdr:cNvSpPr/>
      </xdr:nvSpPr>
      <xdr:spPr>
        <a:xfrm>
          <a:off x="1257480" y="9600840"/>
          <a:ext cx="4929480" cy="904680"/>
        </a:xfrm>
        <a:prstGeom prst="line">
          <a:avLst/>
        </a:prstGeom>
        <a:ln w="34920" cap="rnd">
          <a:solidFill>
            <a:srgbClr val="FFC000"/>
          </a:solidFill>
          <a:prstDash val="sysDash"/>
          <a:round/>
        </a:ln>
      </xdr:spPr>
      <xdr:style>
        <a:lnRef idx="0">
          <a:scrgbClr r="0" g="0" b="0"/>
        </a:lnRef>
        <a:fillRef idx="0">
          <a:scrgbClr r="0" g="0" b="0"/>
        </a:fillRef>
        <a:effectRef idx="0">
          <a:scrgbClr r="0" g="0" b="0"/>
        </a:effectRef>
        <a:fontRef idx="minor"/>
      </xdr:style>
    </xdr:sp>
    <xdr:clientData/>
  </xdr:twoCellAnchor>
  <xdr:twoCellAnchor>
    <xdr:from>
      <xdr:col>0</xdr:col>
      <xdr:colOff>0</xdr:colOff>
      <xdr:row>59</xdr:row>
      <xdr:rowOff>161640</xdr:rowOff>
    </xdr:from>
    <xdr:to>
      <xdr:col>0</xdr:col>
      <xdr:colOff>0</xdr:colOff>
      <xdr:row>62</xdr:row>
      <xdr:rowOff>152280</xdr:rowOff>
    </xdr:to>
    <xdr:sp macro="" textlink="">
      <xdr:nvSpPr>
        <xdr:cNvPr id="224" name="Line 1"/>
        <xdr:cNvSpPr/>
      </xdr:nvSpPr>
      <xdr:spPr>
        <a:xfrm>
          <a:off x="0" y="18144720"/>
          <a:ext cx="0" cy="905040"/>
        </a:xfrm>
        <a:prstGeom prst="line">
          <a:avLst/>
        </a:prstGeom>
        <a:ln w="34920" cap="rnd">
          <a:solidFill>
            <a:srgbClr val="FFC000"/>
          </a:solidFill>
          <a:prstDash val="sysDash"/>
          <a:round/>
        </a:ln>
      </xdr:spPr>
      <xdr:style>
        <a:lnRef idx="0">
          <a:scrgbClr r="0" g="0" b="0"/>
        </a:lnRef>
        <a:fillRef idx="0">
          <a:scrgbClr r="0" g="0" b="0"/>
        </a:fillRef>
        <a:effectRef idx="0">
          <a:scrgbClr r="0" g="0" b="0"/>
        </a:effectRef>
        <a:fontRef idx="minor"/>
      </xdr:style>
    </xdr:sp>
    <xdr:clientData/>
  </xdr:twoCellAnchor>
  <xdr:twoCellAnchor>
    <xdr:from>
      <xdr:col>5</xdr:col>
      <xdr:colOff>780840</xdr:colOff>
      <xdr:row>34</xdr:row>
      <xdr:rowOff>142560</xdr:rowOff>
    </xdr:from>
    <xdr:to>
      <xdr:col>5</xdr:col>
      <xdr:colOff>799920</xdr:colOff>
      <xdr:row>36</xdr:row>
      <xdr:rowOff>152280</xdr:rowOff>
    </xdr:to>
    <xdr:sp macro="" textlink="">
      <xdr:nvSpPr>
        <xdr:cNvPr id="225" name="Line 1"/>
        <xdr:cNvSpPr/>
      </xdr:nvSpPr>
      <xdr:spPr>
        <a:xfrm flipH="1">
          <a:off x="6186960" y="10505520"/>
          <a:ext cx="19080" cy="619560"/>
        </a:xfrm>
        <a:prstGeom prst="line">
          <a:avLst/>
        </a:prstGeom>
        <a:ln w="34920" cap="rnd">
          <a:solidFill>
            <a:srgbClr val="FFC000"/>
          </a:solidFill>
          <a:prstDash val="sysDash"/>
          <a:round/>
        </a:ln>
      </xdr:spPr>
      <xdr:style>
        <a:lnRef idx="0">
          <a:scrgbClr r="0" g="0" b="0"/>
        </a:lnRef>
        <a:fillRef idx="0">
          <a:scrgbClr r="0" g="0" b="0"/>
        </a:fillRef>
        <a:effectRef idx="0">
          <a:scrgbClr r="0" g="0" b="0"/>
        </a:effectRef>
        <a:fontRef idx="minor"/>
      </xdr:style>
    </xdr:sp>
    <xdr:clientData/>
  </xdr:twoCellAnchor>
  <xdr:twoCellAnchor>
    <xdr:from>
      <xdr:col>5</xdr:col>
      <xdr:colOff>790560</xdr:colOff>
      <xdr:row>36</xdr:row>
      <xdr:rowOff>152280</xdr:rowOff>
    </xdr:from>
    <xdr:to>
      <xdr:col>8</xdr:col>
      <xdr:colOff>676080</xdr:colOff>
      <xdr:row>38</xdr:row>
      <xdr:rowOff>199800</xdr:rowOff>
    </xdr:to>
    <xdr:sp macro="" textlink="">
      <xdr:nvSpPr>
        <xdr:cNvPr id="226" name="Line 1"/>
        <xdr:cNvSpPr/>
      </xdr:nvSpPr>
      <xdr:spPr>
        <a:xfrm>
          <a:off x="6196680" y="11125080"/>
          <a:ext cx="4028400" cy="657000"/>
        </a:xfrm>
        <a:prstGeom prst="line">
          <a:avLst/>
        </a:prstGeom>
        <a:ln w="34920" cap="rnd">
          <a:solidFill>
            <a:srgbClr val="FFC000"/>
          </a:solidFill>
          <a:prstDash val="sysDash"/>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1077840</xdr:colOff>
      <xdr:row>44</xdr:row>
      <xdr:rowOff>83880</xdr:rowOff>
    </xdr:from>
    <xdr:to>
      <xdr:col>8</xdr:col>
      <xdr:colOff>561960</xdr:colOff>
      <xdr:row>45</xdr:row>
      <xdr:rowOff>104760</xdr:rowOff>
    </xdr:to>
    <xdr:sp macro="" textlink="">
      <xdr:nvSpPr>
        <xdr:cNvPr id="227" name="Line 1"/>
        <xdr:cNvSpPr/>
      </xdr:nvSpPr>
      <xdr:spPr>
        <a:xfrm>
          <a:off x="6483960" y="13494960"/>
          <a:ext cx="3627000" cy="325800"/>
        </a:xfrm>
        <a:prstGeom prst="line">
          <a:avLst/>
        </a:prstGeom>
        <a:ln w="25560">
          <a:solidFill>
            <a:srgbClr val="FFC000"/>
          </a:solidFill>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1100880</xdr:colOff>
      <xdr:row>42</xdr:row>
      <xdr:rowOff>126360</xdr:rowOff>
    </xdr:from>
    <xdr:to>
      <xdr:col>5</xdr:col>
      <xdr:colOff>1100880</xdr:colOff>
      <xdr:row>44</xdr:row>
      <xdr:rowOff>105120</xdr:rowOff>
    </xdr:to>
    <xdr:sp macro="" textlink="">
      <xdr:nvSpPr>
        <xdr:cNvPr id="228" name="Line 1"/>
        <xdr:cNvSpPr/>
      </xdr:nvSpPr>
      <xdr:spPr>
        <a:xfrm>
          <a:off x="6507000" y="12927960"/>
          <a:ext cx="0" cy="588240"/>
        </a:xfrm>
        <a:prstGeom prst="line">
          <a:avLst/>
        </a:prstGeom>
        <a:ln w="25560">
          <a:solidFill>
            <a:srgbClr val="FFC000"/>
          </a:solidFill>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995400</xdr:colOff>
      <xdr:row>39</xdr:row>
      <xdr:rowOff>144000</xdr:rowOff>
    </xdr:from>
    <xdr:to>
      <xdr:col>4</xdr:col>
      <xdr:colOff>995400</xdr:colOff>
      <xdr:row>41</xdr:row>
      <xdr:rowOff>122400</xdr:rowOff>
    </xdr:to>
    <xdr:sp macro="" textlink="">
      <xdr:nvSpPr>
        <xdr:cNvPr id="229" name="Line 1"/>
        <xdr:cNvSpPr/>
      </xdr:nvSpPr>
      <xdr:spPr>
        <a:xfrm>
          <a:off x="4657320" y="12031200"/>
          <a:ext cx="0" cy="587880"/>
        </a:xfrm>
        <a:prstGeom prst="line">
          <a:avLst/>
        </a:prstGeom>
        <a:ln w="25560">
          <a:solidFill>
            <a:srgbClr val="FFC000"/>
          </a:solidFill>
          <a:round/>
        </a:ln>
      </xdr:spPr>
      <xdr:style>
        <a:lnRef idx="0">
          <a:scrgbClr r="0" g="0" b="0"/>
        </a:lnRef>
        <a:fillRef idx="0">
          <a:scrgbClr r="0" g="0" b="0"/>
        </a:fillRef>
        <a:effectRef idx="0">
          <a:scrgbClr r="0" g="0" b="0"/>
        </a:effectRef>
        <a:fontRef idx="minor"/>
      </xdr:style>
    </xdr:sp>
    <xdr:clientData/>
  </xdr:twoCellAnchor>
  <xdr:twoCellAnchor editAs="absolute">
    <xdr:from>
      <xdr:col>3</xdr:col>
      <xdr:colOff>889920</xdr:colOff>
      <xdr:row>36</xdr:row>
      <xdr:rowOff>172080</xdr:rowOff>
    </xdr:from>
    <xdr:to>
      <xdr:col>3</xdr:col>
      <xdr:colOff>889920</xdr:colOff>
      <xdr:row>38</xdr:row>
      <xdr:rowOff>150480</xdr:rowOff>
    </xdr:to>
    <xdr:sp macro="" textlink="">
      <xdr:nvSpPr>
        <xdr:cNvPr id="230" name="Line 1"/>
        <xdr:cNvSpPr/>
      </xdr:nvSpPr>
      <xdr:spPr>
        <a:xfrm>
          <a:off x="2807280" y="11144880"/>
          <a:ext cx="0" cy="587880"/>
        </a:xfrm>
        <a:prstGeom prst="line">
          <a:avLst/>
        </a:prstGeom>
        <a:ln w="25560">
          <a:solidFill>
            <a:srgbClr val="FFC000"/>
          </a:solidFill>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990720</xdr:colOff>
      <xdr:row>41</xdr:row>
      <xdr:rowOff>126720</xdr:rowOff>
    </xdr:from>
    <xdr:to>
      <xdr:col>5</xdr:col>
      <xdr:colOff>1100880</xdr:colOff>
      <xdr:row>42</xdr:row>
      <xdr:rowOff>126360</xdr:rowOff>
    </xdr:to>
    <xdr:sp macro="" textlink="">
      <xdr:nvSpPr>
        <xdr:cNvPr id="231" name="Line 1"/>
        <xdr:cNvSpPr/>
      </xdr:nvSpPr>
      <xdr:spPr>
        <a:xfrm>
          <a:off x="4652640" y="12623400"/>
          <a:ext cx="1854360" cy="304560"/>
        </a:xfrm>
        <a:prstGeom prst="line">
          <a:avLst/>
        </a:prstGeom>
        <a:ln w="25560">
          <a:solidFill>
            <a:srgbClr val="FFC000"/>
          </a:solidFill>
          <a:round/>
        </a:ln>
      </xdr:spPr>
      <xdr:style>
        <a:lnRef idx="0">
          <a:scrgbClr r="0" g="0" b="0"/>
        </a:lnRef>
        <a:fillRef idx="0">
          <a:scrgbClr r="0" g="0" b="0"/>
        </a:fillRef>
        <a:effectRef idx="0">
          <a:scrgbClr r="0" g="0" b="0"/>
        </a:effectRef>
        <a:fontRef idx="minor"/>
      </xdr:style>
    </xdr:sp>
    <xdr:clientData/>
  </xdr:twoCellAnchor>
  <xdr:twoCellAnchor editAs="absolute">
    <xdr:from>
      <xdr:col>3</xdr:col>
      <xdr:colOff>903960</xdr:colOff>
      <xdr:row>38</xdr:row>
      <xdr:rowOff>148680</xdr:rowOff>
    </xdr:from>
    <xdr:to>
      <xdr:col>4</xdr:col>
      <xdr:colOff>1013760</xdr:colOff>
      <xdr:row>39</xdr:row>
      <xdr:rowOff>148320</xdr:rowOff>
    </xdr:to>
    <xdr:sp macro="" textlink="">
      <xdr:nvSpPr>
        <xdr:cNvPr id="232" name="Line 1"/>
        <xdr:cNvSpPr/>
      </xdr:nvSpPr>
      <xdr:spPr>
        <a:xfrm>
          <a:off x="2821320" y="11730960"/>
          <a:ext cx="1854360" cy="304560"/>
        </a:xfrm>
        <a:prstGeom prst="line">
          <a:avLst/>
        </a:prstGeom>
        <a:ln w="25560">
          <a:solidFill>
            <a:srgbClr val="FFC000"/>
          </a:solidFill>
          <a:round/>
        </a:ln>
      </xdr:spPr>
      <xdr:style>
        <a:lnRef idx="0">
          <a:scrgbClr r="0" g="0" b="0"/>
        </a:lnRef>
        <a:fillRef idx="0">
          <a:scrgbClr r="0" g="0" b="0"/>
        </a:fillRef>
        <a:effectRef idx="0">
          <a:scrgbClr r="0" g="0" b="0"/>
        </a:effectRef>
        <a:fontRef idx="minor"/>
      </xdr:style>
    </xdr:sp>
    <xdr:clientData/>
  </xdr:twoCellAnchor>
  <xdr:twoCellAnchor editAs="absolute">
    <xdr:from>
      <xdr:col>2</xdr:col>
      <xdr:colOff>142560</xdr:colOff>
      <xdr:row>35</xdr:row>
      <xdr:rowOff>180720</xdr:rowOff>
    </xdr:from>
    <xdr:to>
      <xdr:col>3</xdr:col>
      <xdr:colOff>880920</xdr:colOff>
      <xdr:row>36</xdr:row>
      <xdr:rowOff>169920</xdr:rowOff>
    </xdr:to>
    <xdr:sp macro="" textlink="">
      <xdr:nvSpPr>
        <xdr:cNvPr id="233" name="Line 1"/>
        <xdr:cNvSpPr/>
      </xdr:nvSpPr>
      <xdr:spPr>
        <a:xfrm>
          <a:off x="1162080" y="10848600"/>
          <a:ext cx="1636200" cy="294120"/>
        </a:xfrm>
        <a:prstGeom prst="line">
          <a:avLst/>
        </a:prstGeom>
        <a:ln w="25560">
          <a:solidFill>
            <a:srgbClr val="FFC000"/>
          </a:solidFill>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1129680</xdr:colOff>
      <xdr:row>36</xdr:row>
      <xdr:rowOff>190440</xdr:rowOff>
    </xdr:from>
    <xdr:to>
      <xdr:col>8</xdr:col>
      <xdr:colOff>447480</xdr:colOff>
      <xdr:row>37</xdr:row>
      <xdr:rowOff>247680</xdr:rowOff>
    </xdr:to>
    <xdr:sp macro="" textlink="">
      <xdr:nvSpPr>
        <xdr:cNvPr id="234" name="Line 1"/>
        <xdr:cNvSpPr/>
      </xdr:nvSpPr>
      <xdr:spPr>
        <a:xfrm flipV="1">
          <a:off x="6535800" y="11163240"/>
          <a:ext cx="3460680" cy="361800"/>
        </a:xfrm>
        <a:prstGeom prst="line">
          <a:avLst/>
        </a:prstGeom>
        <a:ln w="25560">
          <a:solidFill>
            <a:srgbClr val="FFFF00"/>
          </a:solidFill>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1151640</xdr:colOff>
      <xdr:row>37</xdr:row>
      <xdr:rowOff>269280</xdr:rowOff>
    </xdr:from>
    <xdr:to>
      <xdr:col>5</xdr:col>
      <xdr:colOff>1153080</xdr:colOff>
      <xdr:row>41</xdr:row>
      <xdr:rowOff>12600</xdr:rowOff>
    </xdr:to>
    <xdr:sp macro="" textlink="">
      <xdr:nvSpPr>
        <xdr:cNvPr id="235" name="Line 1"/>
        <xdr:cNvSpPr/>
      </xdr:nvSpPr>
      <xdr:spPr>
        <a:xfrm flipV="1">
          <a:off x="6557760" y="11546640"/>
          <a:ext cx="1440" cy="962640"/>
        </a:xfrm>
        <a:prstGeom prst="line">
          <a:avLst/>
        </a:prstGeom>
        <a:ln w="25560">
          <a:solidFill>
            <a:srgbClr val="FFFF00"/>
          </a:solidFill>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1130760</xdr:colOff>
      <xdr:row>42</xdr:row>
      <xdr:rowOff>51120</xdr:rowOff>
    </xdr:from>
    <xdr:to>
      <xdr:col>4</xdr:col>
      <xdr:colOff>1130760</xdr:colOff>
      <xdr:row>44</xdr:row>
      <xdr:rowOff>95760</xdr:rowOff>
    </xdr:to>
    <xdr:sp macro="" textlink="">
      <xdr:nvSpPr>
        <xdr:cNvPr id="236" name="Line 1"/>
        <xdr:cNvSpPr/>
      </xdr:nvSpPr>
      <xdr:spPr>
        <a:xfrm flipV="1">
          <a:off x="4792680" y="12852720"/>
          <a:ext cx="0" cy="654120"/>
        </a:xfrm>
        <a:prstGeom prst="line">
          <a:avLst/>
        </a:prstGeom>
        <a:ln w="25560">
          <a:solidFill>
            <a:srgbClr val="FFFF00"/>
          </a:solidFill>
          <a:round/>
        </a:ln>
      </xdr:spPr>
      <xdr:style>
        <a:lnRef idx="0">
          <a:scrgbClr r="0" g="0" b="0"/>
        </a:lnRef>
        <a:fillRef idx="0">
          <a:scrgbClr r="0" g="0" b="0"/>
        </a:fillRef>
        <a:effectRef idx="0">
          <a:scrgbClr r="0" g="0" b="0"/>
        </a:effectRef>
        <a:fontRef idx="minor"/>
      </xdr:style>
    </xdr:sp>
    <xdr:clientData/>
  </xdr:twoCellAnchor>
  <xdr:twoCellAnchor editAs="absolute">
    <xdr:from>
      <xdr:col>3</xdr:col>
      <xdr:colOff>1110240</xdr:colOff>
      <xdr:row>45</xdr:row>
      <xdr:rowOff>122400</xdr:rowOff>
    </xdr:from>
    <xdr:to>
      <xdr:col>3</xdr:col>
      <xdr:colOff>1110240</xdr:colOff>
      <xdr:row>47</xdr:row>
      <xdr:rowOff>167040</xdr:rowOff>
    </xdr:to>
    <xdr:sp macro="" textlink="">
      <xdr:nvSpPr>
        <xdr:cNvPr id="237" name="Line 1"/>
        <xdr:cNvSpPr/>
      </xdr:nvSpPr>
      <xdr:spPr>
        <a:xfrm flipV="1">
          <a:off x="3027600" y="13838400"/>
          <a:ext cx="0" cy="654120"/>
        </a:xfrm>
        <a:prstGeom prst="line">
          <a:avLst/>
        </a:prstGeom>
        <a:ln w="25560">
          <a:solidFill>
            <a:srgbClr val="FFFF00"/>
          </a:solidFill>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1126440</xdr:colOff>
      <xdr:row>41</xdr:row>
      <xdr:rowOff>12600</xdr:rowOff>
    </xdr:from>
    <xdr:to>
      <xdr:col>5</xdr:col>
      <xdr:colOff>1151640</xdr:colOff>
      <xdr:row>42</xdr:row>
      <xdr:rowOff>46440</xdr:rowOff>
    </xdr:to>
    <xdr:sp macro="" textlink="">
      <xdr:nvSpPr>
        <xdr:cNvPr id="238" name="Line 1"/>
        <xdr:cNvSpPr/>
      </xdr:nvSpPr>
      <xdr:spPr>
        <a:xfrm flipV="1">
          <a:off x="4788360" y="12509280"/>
          <a:ext cx="1769400" cy="338760"/>
        </a:xfrm>
        <a:prstGeom prst="line">
          <a:avLst/>
        </a:prstGeom>
        <a:ln w="25560">
          <a:solidFill>
            <a:srgbClr val="FFFF00"/>
          </a:solidFill>
          <a:round/>
        </a:ln>
      </xdr:spPr>
      <xdr:style>
        <a:lnRef idx="0">
          <a:scrgbClr r="0" g="0" b="0"/>
        </a:lnRef>
        <a:fillRef idx="0">
          <a:scrgbClr r="0" g="0" b="0"/>
        </a:fillRef>
        <a:effectRef idx="0">
          <a:scrgbClr r="0" g="0" b="0"/>
        </a:effectRef>
        <a:fontRef idx="minor"/>
      </xdr:style>
    </xdr:sp>
    <xdr:clientData/>
  </xdr:twoCellAnchor>
  <xdr:twoCellAnchor editAs="absolute">
    <xdr:from>
      <xdr:col>3</xdr:col>
      <xdr:colOff>1123200</xdr:colOff>
      <xdr:row>44</xdr:row>
      <xdr:rowOff>91080</xdr:rowOff>
    </xdr:from>
    <xdr:to>
      <xdr:col>4</xdr:col>
      <xdr:colOff>1148400</xdr:colOff>
      <xdr:row>45</xdr:row>
      <xdr:rowOff>124920</xdr:rowOff>
    </xdr:to>
    <xdr:sp macro="" textlink="">
      <xdr:nvSpPr>
        <xdr:cNvPr id="239" name="Line 1"/>
        <xdr:cNvSpPr/>
      </xdr:nvSpPr>
      <xdr:spPr>
        <a:xfrm flipV="1">
          <a:off x="3040560" y="13502160"/>
          <a:ext cx="1769760" cy="338760"/>
        </a:xfrm>
        <a:prstGeom prst="line">
          <a:avLst/>
        </a:prstGeom>
        <a:ln w="25560">
          <a:solidFill>
            <a:srgbClr val="FFFF00"/>
          </a:solidFill>
          <a:round/>
        </a:ln>
      </xdr:spPr>
      <xdr:style>
        <a:lnRef idx="0">
          <a:scrgbClr r="0" g="0" b="0"/>
        </a:lnRef>
        <a:fillRef idx="0">
          <a:scrgbClr r="0" g="0" b="0"/>
        </a:fillRef>
        <a:effectRef idx="0">
          <a:scrgbClr r="0" g="0" b="0"/>
        </a:effectRef>
        <a:fontRef idx="minor"/>
      </xdr:style>
    </xdr:sp>
    <xdr:clientData/>
  </xdr:twoCellAnchor>
  <xdr:twoCellAnchor editAs="absolute">
    <xdr:from>
      <xdr:col>2</xdr:col>
      <xdr:colOff>438120</xdr:colOff>
      <xdr:row>47</xdr:row>
      <xdr:rowOff>169200</xdr:rowOff>
    </xdr:from>
    <xdr:to>
      <xdr:col>3</xdr:col>
      <xdr:colOff>1101240</xdr:colOff>
      <xdr:row>48</xdr:row>
      <xdr:rowOff>191520</xdr:rowOff>
    </xdr:to>
    <xdr:sp macro="" textlink="">
      <xdr:nvSpPr>
        <xdr:cNvPr id="240" name="Line 1"/>
        <xdr:cNvSpPr/>
      </xdr:nvSpPr>
      <xdr:spPr>
        <a:xfrm flipV="1">
          <a:off x="1457640" y="14494680"/>
          <a:ext cx="1560960" cy="327240"/>
        </a:xfrm>
        <a:prstGeom prst="line">
          <a:avLst/>
        </a:prstGeom>
        <a:ln w="25560">
          <a:solidFill>
            <a:srgbClr val="FFFF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9360</xdr:colOff>
      <xdr:row>4</xdr:row>
      <xdr:rowOff>142560</xdr:rowOff>
    </xdr:from>
    <xdr:to>
      <xdr:col>17</xdr:col>
      <xdr:colOff>885600</xdr:colOff>
      <xdr:row>4</xdr:row>
      <xdr:rowOff>152280</xdr:rowOff>
    </xdr:to>
    <xdr:sp macro="" textlink="">
      <xdr:nvSpPr>
        <xdr:cNvPr id="241" name="Line 1"/>
        <xdr:cNvSpPr/>
      </xdr:nvSpPr>
      <xdr:spPr>
        <a:xfrm>
          <a:off x="22334400" y="1361520"/>
          <a:ext cx="876240" cy="9720"/>
        </a:xfrm>
        <a:prstGeom prst="line">
          <a:avLst/>
        </a:prstGeom>
        <a:ln w="34920" cap="rnd">
          <a:solidFill>
            <a:srgbClr val="FF00FF"/>
          </a:solidFill>
          <a:prstDash val="sysDash"/>
          <a:round/>
        </a:ln>
      </xdr:spPr>
      <xdr:style>
        <a:lnRef idx="0">
          <a:scrgbClr r="0" g="0" b="0"/>
        </a:lnRef>
        <a:fillRef idx="0">
          <a:scrgbClr r="0" g="0" b="0"/>
        </a:fillRef>
        <a:effectRef idx="0">
          <a:scrgbClr r="0" g="0" b="0"/>
        </a:effectRef>
        <a:fontRef idx="minor"/>
      </xdr:style>
    </xdr:sp>
    <xdr:clientData/>
  </xdr:twoCellAnchor>
  <xdr:twoCellAnchor>
    <xdr:from>
      <xdr:col>19</xdr:col>
      <xdr:colOff>18720</xdr:colOff>
      <xdr:row>0</xdr:row>
      <xdr:rowOff>142560</xdr:rowOff>
    </xdr:from>
    <xdr:to>
      <xdr:col>19</xdr:col>
      <xdr:colOff>923760</xdr:colOff>
      <xdr:row>0</xdr:row>
      <xdr:rowOff>142560</xdr:rowOff>
    </xdr:to>
    <xdr:sp macro="" textlink="">
      <xdr:nvSpPr>
        <xdr:cNvPr id="242" name="Line 1"/>
        <xdr:cNvSpPr/>
      </xdr:nvSpPr>
      <xdr:spPr>
        <a:xfrm>
          <a:off x="24691320" y="142560"/>
          <a:ext cx="905040" cy="0"/>
        </a:xfrm>
        <a:prstGeom prst="line">
          <a:avLst/>
        </a:prstGeom>
        <a:ln w="34920" cap="rnd">
          <a:solidFill>
            <a:srgbClr val="7030A0"/>
          </a:solidFill>
          <a:prstDash val="sysDash"/>
          <a:round/>
        </a:ln>
      </xdr:spPr>
      <xdr:style>
        <a:lnRef idx="0">
          <a:scrgbClr r="0" g="0" b="0"/>
        </a:lnRef>
        <a:fillRef idx="0">
          <a:scrgbClr r="0" g="0" b="0"/>
        </a:fillRef>
        <a:effectRef idx="0">
          <a:scrgbClr r="0" g="0" b="0"/>
        </a:effectRef>
        <a:fontRef idx="minor"/>
      </xdr:style>
    </xdr:sp>
    <xdr:clientData/>
  </xdr:twoCellAnchor>
  <xdr:twoCellAnchor>
    <xdr:from>
      <xdr:col>2</xdr:col>
      <xdr:colOff>342720</xdr:colOff>
      <xdr:row>47</xdr:row>
      <xdr:rowOff>142560</xdr:rowOff>
    </xdr:from>
    <xdr:to>
      <xdr:col>8</xdr:col>
      <xdr:colOff>676080</xdr:colOff>
      <xdr:row>52</xdr:row>
      <xdr:rowOff>142560</xdr:rowOff>
    </xdr:to>
    <xdr:sp macro="" textlink="">
      <xdr:nvSpPr>
        <xdr:cNvPr id="243" name="Line 1"/>
        <xdr:cNvSpPr/>
      </xdr:nvSpPr>
      <xdr:spPr>
        <a:xfrm flipV="1">
          <a:off x="1362240" y="14468040"/>
          <a:ext cx="8862840" cy="1523880"/>
        </a:xfrm>
        <a:prstGeom prst="line">
          <a:avLst/>
        </a:prstGeom>
        <a:ln w="34920" cap="rnd">
          <a:solidFill>
            <a:srgbClr val="FF00FF"/>
          </a:solidFill>
          <a:prstDash val="sysDash"/>
          <a:round/>
        </a:ln>
      </xdr:spPr>
      <xdr:style>
        <a:lnRef idx="0">
          <a:scrgbClr r="0" g="0" b="0"/>
        </a:lnRef>
        <a:fillRef idx="0">
          <a:scrgbClr r="0" g="0" b="0"/>
        </a:fillRef>
        <a:effectRef idx="0">
          <a:scrgbClr r="0" g="0" b="0"/>
        </a:effectRef>
        <a:fontRef idx="minor"/>
      </xdr:style>
    </xdr:sp>
    <xdr:clientData/>
  </xdr:twoCellAnchor>
  <xdr:twoCellAnchor>
    <xdr:from>
      <xdr:col>4</xdr:col>
      <xdr:colOff>647640</xdr:colOff>
      <xdr:row>49</xdr:row>
      <xdr:rowOff>161640</xdr:rowOff>
    </xdr:from>
    <xdr:to>
      <xdr:col>4</xdr:col>
      <xdr:colOff>657000</xdr:colOff>
      <xdr:row>51</xdr:row>
      <xdr:rowOff>142560</xdr:rowOff>
    </xdr:to>
    <xdr:sp macro="" textlink="">
      <xdr:nvSpPr>
        <xdr:cNvPr id="244" name="Line 1"/>
        <xdr:cNvSpPr/>
      </xdr:nvSpPr>
      <xdr:spPr>
        <a:xfrm flipH="1">
          <a:off x="4309560" y="15096600"/>
          <a:ext cx="9360" cy="590760"/>
        </a:xfrm>
        <a:prstGeom prst="line">
          <a:avLst/>
        </a:prstGeom>
        <a:ln w="25560" cap="rnd">
          <a:solidFill>
            <a:srgbClr val="A50021"/>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0</xdr:col>
      <xdr:colOff>0</xdr:colOff>
      <xdr:row>96</xdr:row>
      <xdr:rowOff>190440</xdr:rowOff>
    </xdr:from>
    <xdr:to>
      <xdr:col>0</xdr:col>
      <xdr:colOff>0</xdr:colOff>
      <xdr:row>98</xdr:row>
      <xdr:rowOff>152280</xdr:rowOff>
    </xdr:to>
    <xdr:sp macro="" textlink="">
      <xdr:nvSpPr>
        <xdr:cNvPr id="245" name="Line 1"/>
        <xdr:cNvSpPr/>
      </xdr:nvSpPr>
      <xdr:spPr>
        <a:xfrm>
          <a:off x="0" y="29451240"/>
          <a:ext cx="0" cy="571320"/>
        </a:xfrm>
        <a:prstGeom prst="line">
          <a:avLst/>
        </a:prstGeom>
        <a:ln w="25560" cap="rnd">
          <a:solidFill>
            <a:srgbClr val="A50021"/>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4</xdr:col>
      <xdr:colOff>647640</xdr:colOff>
      <xdr:row>51</xdr:row>
      <xdr:rowOff>142560</xdr:rowOff>
    </xdr:from>
    <xdr:to>
      <xdr:col>8</xdr:col>
      <xdr:colOff>647640</xdr:colOff>
      <xdr:row>54</xdr:row>
      <xdr:rowOff>152280</xdr:rowOff>
    </xdr:to>
    <xdr:sp macro="" textlink="">
      <xdr:nvSpPr>
        <xdr:cNvPr id="246" name="Line 1"/>
        <xdr:cNvSpPr/>
      </xdr:nvSpPr>
      <xdr:spPr>
        <a:xfrm>
          <a:off x="4309560" y="15687360"/>
          <a:ext cx="5887080" cy="924120"/>
        </a:xfrm>
        <a:prstGeom prst="line">
          <a:avLst/>
        </a:prstGeom>
        <a:ln w="25560" cap="rnd">
          <a:solidFill>
            <a:srgbClr val="A50021"/>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2</xdr:col>
      <xdr:colOff>209520</xdr:colOff>
      <xdr:row>33</xdr:row>
      <xdr:rowOff>114120</xdr:rowOff>
    </xdr:from>
    <xdr:to>
      <xdr:col>8</xdr:col>
      <xdr:colOff>361800</xdr:colOff>
      <xdr:row>38</xdr:row>
      <xdr:rowOff>180720</xdr:rowOff>
    </xdr:to>
    <xdr:sp macro="" textlink="">
      <xdr:nvSpPr>
        <xdr:cNvPr id="247" name="Line 1"/>
        <xdr:cNvSpPr/>
      </xdr:nvSpPr>
      <xdr:spPr>
        <a:xfrm flipV="1">
          <a:off x="1229040" y="10172520"/>
          <a:ext cx="8681760" cy="1590480"/>
        </a:xfrm>
        <a:prstGeom prst="line">
          <a:avLst/>
        </a:prstGeom>
        <a:ln w="34920" cap="rnd">
          <a:solidFill>
            <a:srgbClr val="996633"/>
          </a:solidFill>
          <a:prstDash val="sysDash"/>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713520</xdr:colOff>
      <xdr:row>50</xdr:row>
      <xdr:rowOff>142560</xdr:rowOff>
    </xdr:from>
    <xdr:to>
      <xdr:col>6</xdr:col>
      <xdr:colOff>799560</xdr:colOff>
      <xdr:row>51</xdr:row>
      <xdr:rowOff>156960</xdr:rowOff>
    </xdr:to>
    <xdr:sp macro="" textlink="">
      <xdr:nvSpPr>
        <xdr:cNvPr id="248" name="Line 1"/>
        <xdr:cNvSpPr/>
      </xdr:nvSpPr>
      <xdr:spPr>
        <a:xfrm>
          <a:off x="6119640" y="15382440"/>
          <a:ext cx="1830600" cy="319320"/>
        </a:xfrm>
        <a:prstGeom prst="line">
          <a:avLst/>
        </a:prstGeom>
        <a:ln w="25560" cap="rnd">
          <a:solidFill>
            <a:srgbClr val="00B05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10</xdr:col>
      <xdr:colOff>624600</xdr:colOff>
      <xdr:row>51</xdr:row>
      <xdr:rowOff>152280</xdr:rowOff>
    </xdr:from>
    <xdr:to>
      <xdr:col>10</xdr:col>
      <xdr:colOff>625680</xdr:colOff>
      <xdr:row>53</xdr:row>
      <xdr:rowOff>111960</xdr:rowOff>
    </xdr:to>
    <xdr:sp macro="" textlink="">
      <xdr:nvSpPr>
        <xdr:cNvPr id="249" name="Line 1"/>
        <xdr:cNvSpPr/>
      </xdr:nvSpPr>
      <xdr:spPr>
        <a:xfrm flipH="1">
          <a:off x="11597760" y="15697080"/>
          <a:ext cx="1080" cy="569160"/>
        </a:xfrm>
        <a:prstGeom prst="line">
          <a:avLst/>
        </a:prstGeom>
        <a:ln w="25560" cap="rnd">
          <a:solidFill>
            <a:srgbClr val="00B05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10</xdr:col>
      <xdr:colOff>615600</xdr:colOff>
      <xdr:row>53</xdr:row>
      <xdr:rowOff>136080</xdr:rowOff>
    </xdr:from>
    <xdr:to>
      <xdr:col>11</xdr:col>
      <xdr:colOff>701640</xdr:colOff>
      <xdr:row>54</xdr:row>
      <xdr:rowOff>150480</xdr:rowOff>
    </xdr:to>
    <xdr:sp macro="" textlink="">
      <xdr:nvSpPr>
        <xdr:cNvPr id="250" name="Line 1"/>
        <xdr:cNvSpPr/>
      </xdr:nvSpPr>
      <xdr:spPr>
        <a:xfrm>
          <a:off x="11588760" y="16290360"/>
          <a:ext cx="1830600" cy="319320"/>
        </a:xfrm>
        <a:prstGeom prst="line">
          <a:avLst/>
        </a:prstGeom>
        <a:ln w="25560" cap="rnd">
          <a:solidFill>
            <a:srgbClr val="00B05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11</xdr:col>
      <xdr:colOff>723600</xdr:colOff>
      <xdr:row>54</xdr:row>
      <xdr:rowOff>171360</xdr:rowOff>
    </xdr:from>
    <xdr:to>
      <xdr:col>11</xdr:col>
      <xdr:colOff>725040</xdr:colOff>
      <xdr:row>56</xdr:row>
      <xdr:rowOff>131400</xdr:rowOff>
    </xdr:to>
    <xdr:sp macro="" textlink="">
      <xdr:nvSpPr>
        <xdr:cNvPr id="251" name="Line 1"/>
        <xdr:cNvSpPr/>
      </xdr:nvSpPr>
      <xdr:spPr>
        <a:xfrm flipH="1">
          <a:off x="13441320" y="16630560"/>
          <a:ext cx="1440" cy="569520"/>
        </a:xfrm>
        <a:prstGeom prst="line">
          <a:avLst/>
        </a:prstGeom>
        <a:ln w="25560" cap="rnd">
          <a:solidFill>
            <a:srgbClr val="00B05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11</xdr:col>
      <xdr:colOff>729000</xdr:colOff>
      <xdr:row>56</xdr:row>
      <xdr:rowOff>116280</xdr:rowOff>
    </xdr:from>
    <xdr:to>
      <xdr:col>12</xdr:col>
      <xdr:colOff>815400</xdr:colOff>
      <xdr:row>57</xdr:row>
      <xdr:rowOff>130680</xdr:rowOff>
    </xdr:to>
    <xdr:sp macro="" textlink="">
      <xdr:nvSpPr>
        <xdr:cNvPr id="252" name="Line 1"/>
        <xdr:cNvSpPr/>
      </xdr:nvSpPr>
      <xdr:spPr>
        <a:xfrm>
          <a:off x="13446720" y="17184960"/>
          <a:ext cx="1830600" cy="319320"/>
        </a:xfrm>
        <a:prstGeom prst="line">
          <a:avLst/>
        </a:prstGeom>
        <a:ln w="25560" cap="rnd">
          <a:solidFill>
            <a:srgbClr val="00B05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12</xdr:col>
      <xdr:colOff>823320</xdr:colOff>
      <xdr:row>57</xdr:row>
      <xdr:rowOff>138600</xdr:rowOff>
    </xdr:from>
    <xdr:to>
      <xdr:col>12</xdr:col>
      <xdr:colOff>824400</xdr:colOff>
      <xdr:row>59</xdr:row>
      <xdr:rowOff>98640</xdr:rowOff>
    </xdr:to>
    <xdr:sp macro="" textlink="">
      <xdr:nvSpPr>
        <xdr:cNvPr id="253" name="Line 1"/>
        <xdr:cNvSpPr/>
      </xdr:nvSpPr>
      <xdr:spPr>
        <a:xfrm flipH="1">
          <a:off x="15285240" y="17512200"/>
          <a:ext cx="1080" cy="569520"/>
        </a:xfrm>
        <a:prstGeom prst="line">
          <a:avLst/>
        </a:prstGeom>
        <a:ln w="25560" cap="rnd">
          <a:solidFill>
            <a:srgbClr val="00B05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11</xdr:col>
      <xdr:colOff>740520</xdr:colOff>
      <xdr:row>59</xdr:row>
      <xdr:rowOff>92520</xdr:rowOff>
    </xdr:from>
    <xdr:to>
      <xdr:col>12</xdr:col>
      <xdr:colOff>828360</xdr:colOff>
      <xdr:row>60</xdr:row>
      <xdr:rowOff>169200</xdr:rowOff>
    </xdr:to>
    <xdr:sp macro="" textlink="">
      <xdr:nvSpPr>
        <xdr:cNvPr id="254" name="Line 1"/>
        <xdr:cNvSpPr/>
      </xdr:nvSpPr>
      <xdr:spPr>
        <a:xfrm flipV="1">
          <a:off x="13458240" y="18075600"/>
          <a:ext cx="1832040" cy="381600"/>
        </a:xfrm>
        <a:prstGeom prst="line">
          <a:avLst/>
        </a:prstGeom>
        <a:ln w="25560" cap="rnd">
          <a:solidFill>
            <a:srgbClr val="00B05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11</xdr:col>
      <xdr:colOff>734040</xdr:colOff>
      <xdr:row>60</xdr:row>
      <xdr:rowOff>214200</xdr:rowOff>
    </xdr:from>
    <xdr:to>
      <xdr:col>11</xdr:col>
      <xdr:colOff>735120</xdr:colOff>
      <xdr:row>62</xdr:row>
      <xdr:rowOff>174240</xdr:rowOff>
    </xdr:to>
    <xdr:sp macro="" textlink="">
      <xdr:nvSpPr>
        <xdr:cNvPr id="255" name="Line 1"/>
        <xdr:cNvSpPr/>
      </xdr:nvSpPr>
      <xdr:spPr>
        <a:xfrm flipH="1">
          <a:off x="13451760" y="18502200"/>
          <a:ext cx="1080" cy="569520"/>
        </a:xfrm>
        <a:prstGeom prst="line">
          <a:avLst/>
        </a:prstGeom>
        <a:ln w="25560" cap="rnd">
          <a:solidFill>
            <a:srgbClr val="00B05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10</xdr:col>
      <xdr:colOff>636120</xdr:colOff>
      <xdr:row>62</xdr:row>
      <xdr:rowOff>144000</xdr:rowOff>
    </xdr:from>
    <xdr:to>
      <xdr:col>11</xdr:col>
      <xdr:colOff>726480</xdr:colOff>
      <xdr:row>63</xdr:row>
      <xdr:rowOff>110520</xdr:rowOff>
    </xdr:to>
    <xdr:sp macro="" textlink="">
      <xdr:nvSpPr>
        <xdr:cNvPr id="256" name="Line 1"/>
        <xdr:cNvSpPr/>
      </xdr:nvSpPr>
      <xdr:spPr>
        <a:xfrm flipV="1">
          <a:off x="11609280" y="19041480"/>
          <a:ext cx="1834920" cy="271440"/>
        </a:xfrm>
        <a:prstGeom prst="line">
          <a:avLst/>
        </a:prstGeom>
        <a:ln w="25560" cap="rnd">
          <a:solidFill>
            <a:srgbClr val="00B05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10</xdr:col>
      <xdr:colOff>677160</xdr:colOff>
      <xdr:row>63</xdr:row>
      <xdr:rowOff>176760</xdr:rowOff>
    </xdr:from>
    <xdr:to>
      <xdr:col>10</xdr:col>
      <xdr:colOff>678240</xdr:colOff>
      <xdr:row>65</xdr:row>
      <xdr:rowOff>136800</xdr:rowOff>
    </xdr:to>
    <xdr:sp macro="" textlink="">
      <xdr:nvSpPr>
        <xdr:cNvPr id="257" name="Line 1"/>
        <xdr:cNvSpPr/>
      </xdr:nvSpPr>
      <xdr:spPr>
        <a:xfrm flipH="1">
          <a:off x="11650320" y="19379160"/>
          <a:ext cx="1080" cy="569520"/>
        </a:xfrm>
        <a:prstGeom prst="line">
          <a:avLst/>
        </a:prstGeom>
        <a:ln w="25560" cap="rnd">
          <a:solidFill>
            <a:srgbClr val="00B05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718920</xdr:colOff>
      <xdr:row>65</xdr:row>
      <xdr:rowOff>70920</xdr:rowOff>
    </xdr:from>
    <xdr:to>
      <xdr:col>6</xdr:col>
      <xdr:colOff>932040</xdr:colOff>
      <xdr:row>66</xdr:row>
      <xdr:rowOff>108720</xdr:rowOff>
    </xdr:to>
    <xdr:sp macro="" textlink="">
      <xdr:nvSpPr>
        <xdr:cNvPr id="258" name="Line 1"/>
        <xdr:cNvSpPr/>
      </xdr:nvSpPr>
      <xdr:spPr>
        <a:xfrm flipV="1">
          <a:off x="6125040" y="19882800"/>
          <a:ext cx="1957680" cy="342720"/>
        </a:xfrm>
        <a:prstGeom prst="line">
          <a:avLst/>
        </a:prstGeom>
        <a:ln w="25560" cap="rnd">
          <a:solidFill>
            <a:srgbClr val="00B05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6</xdr:col>
      <xdr:colOff>798480</xdr:colOff>
      <xdr:row>51</xdr:row>
      <xdr:rowOff>159120</xdr:rowOff>
    </xdr:from>
    <xdr:to>
      <xdr:col>10</xdr:col>
      <xdr:colOff>606240</xdr:colOff>
      <xdr:row>51</xdr:row>
      <xdr:rowOff>172800</xdr:rowOff>
    </xdr:to>
    <xdr:sp macro="" textlink="">
      <xdr:nvSpPr>
        <xdr:cNvPr id="259" name="Line 1"/>
        <xdr:cNvSpPr/>
      </xdr:nvSpPr>
      <xdr:spPr>
        <a:xfrm>
          <a:off x="7949160" y="15703920"/>
          <a:ext cx="3630240" cy="13680"/>
        </a:xfrm>
        <a:prstGeom prst="line">
          <a:avLst/>
        </a:prstGeom>
        <a:ln w="25560" cap="rnd">
          <a:solidFill>
            <a:srgbClr val="00B050"/>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6</xdr:col>
      <xdr:colOff>894240</xdr:colOff>
      <xdr:row>65</xdr:row>
      <xdr:rowOff>65520</xdr:rowOff>
    </xdr:from>
    <xdr:to>
      <xdr:col>10</xdr:col>
      <xdr:colOff>702000</xdr:colOff>
      <xdr:row>65</xdr:row>
      <xdr:rowOff>79200</xdr:rowOff>
    </xdr:to>
    <xdr:sp macro="" textlink="">
      <xdr:nvSpPr>
        <xdr:cNvPr id="260" name="Line 1"/>
        <xdr:cNvSpPr/>
      </xdr:nvSpPr>
      <xdr:spPr>
        <a:xfrm>
          <a:off x="8044920" y="19877400"/>
          <a:ext cx="3630240" cy="13680"/>
        </a:xfrm>
        <a:prstGeom prst="line">
          <a:avLst/>
        </a:prstGeom>
        <a:ln w="25560" cap="rnd">
          <a:solidFill>
            <a:srgbClr val="00B050"/>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800640</xdr:colOff>
      <xdr:row>52</xdr:row>
      <xdr:rowOff>152280</xdr:rowOff>
    </xdr:from>
    <xdr:to>
      <xdr:col>5</xdr:col>
      <xdr:colOff>809280</xdr:colOff>
      <xdr:row>53</xdr:row>
      <xdr:rowOff>131040</xdr:rowOff>
    </xdr:to>
    <xdr:sp macro="" textlink="">
      <xdr:nvSpPr>
        <xdr:cNvPr id="261" name="Line 1"/>
        <xdr:cNvSpPr/>
      </xdr:nvSpPr>
      <xdr:spPr>
        <a:xfrm flipH="1">
          <a:off x="4462560" y="16001640"/>
          <a:ext cx="1752840" cy="283680"/>
        </a:xfrm>
        <a:prstGeom prst="line">
          <a:avLst/>
        </a:prstGeom>
        <a:ln w="25560" cap="rnd">
          <a:solidFill>
            <a:srgbClr val="FFC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822960</xdr:colOff>
      <xdr:row>53</xdr:row>
      <xdr:rowOff>131040</xdr:rowOff>
    </xdr:from>
    <xdr:to>
      <xdr:col>4</xdr:col>
      <xdr:colOff>822960</xdr:colOff>
      <xdr:row>55</xdr:row>
      <xdr:rowOff>174600</xdr:rowOff>
    </xdr:to>
    <xdr:sp macro="" textlink="">
      <xdr:nvSpPr>
        <xdr:cNvPr id="262" name="Line 1"/>
        <xdr:cNvSpPr/>
      </xdr:nvSpPr>
      <xdr:spPr>
        <a:xfrm>
          <a:off x="4484880" y="16285320"/>
          <a:ext cx="0" cy="653040"/>
        </a:xfrm>
        <a:prstGeom prst="line">
          <a:avLst/>
        </a:prstGeom>
        <a:ln w="25560" cap="rnd">
          <a:solidFill>
            <a:srgbClr val="FFC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3</xdr:col>
      <xdr:colOff>763560</xdr:colOff>
      <xdr:row>55</xdr:row>
      <xdr:rowOff>200520</xdr:rowOff>
    </xdr:from>
    <xdr:to>
      <xdr:col>4</xdr:col>
      <xdr:colOff>771840</xdr:colOff>
      <xdr:row>56</xdr:row>
      <xdr:rowOff>179280</xdr:rowOff>
    </xdr:to>
    <xdr:sp macro="" textlink="">
      <xdr:nvSpPr>
        <xdr:cNvPr id="263" name="Line 1"/>
        <xdr:cNvSpPr/>
      </xdr:nvSpPr>
      <xdr:spPr>
        <a:xfrm flipH="1">
          <a:off x="2680920" y="16964280"/>
          <a:ext cx="1752840" cy="283680"/>
        </a:xfrm>
        <a:prstGeom prst="line">
          <a:avLst/>
        </a:prstGeom>
        <a:ln w="25560" cap="rnd">
          <a:solidFill>
            <a:srgbClr val="FFC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3</xdr:col>
      <xdr:colOff>752400</xdr:colOff>
      <xdr:row>56</xdr:row>
      <xdr:rowOff>200520</xdr:rowOff>
    </xdr:from>
    <xdr:to>
      <xdr:col>3</xdr:col>
      <xdr:colOff>758880</xdr:colOff>
      <xdr:row>59</xdr:row>
      <xdr:rowOff>124560</xdr:rowOff>
    </xdr:to>
    <xdr:sp macro="" textlink="">
      <xdr:nvSpPr>
        <xdr:cNvPr id="264" name="Line 1"/>
        <xdr:cNvSpPr/>
      </xdr:nvSpPr>
      <xdr:spPr>
        <a:xfrm>
          <a:off x="2669760" y="17269200"/>
          <a:ext cx="6480" cy="838440"/>
        </a:xfrm>
        <a:prstGeom prst="line">
          <a:avLst/>
        </a:prstGeom>
        <a:ln w="25560" cap="rnd">
          <a:solidFill>
            <a:srgbClr val="FFC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3</xdr:col>
      <xdr:colOff>770040</xdr:colOff>
      <xdr:row>59</xdr:row>
      <xdr:rowOff>135000</xdr:rowOff>
    </xdr:from>
    <xdr:to>
      <xdr:col>4</xdr:col>
      <xdr:colOff>778320</xdr:colOff>
      <xdr:row>60</xdr:row>
      <xdr:rowOff>146160</xdr:rowOff>
    </xdr:to>
    <xdr:sp macro="" textlink="">
      <xdr:nvSpPr>
        <xdr:cNvPr id="265" name="Line 1"/>
        <xdr:cNvSpPr/>
      </xdr:nvSpPr>
      <xdr:spPr>
        <a:xfrm flipH="1" flipV="1">
          <a:off x="2687400" y="18118080"/>
          <a:ext cx="1752840" cy="316080"/>
        </a:xfrm>
        <a:prstGeom prst="line">
          <a:avLst/>
        </a:prstGeom>
        <a:ln w="25560" cap="rnd">
          <a:solidFill>
            <a:srgbClr val="FFC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760320</xdr:colOff>
      <xdr:row>60</xdr:row>
      <xdr:rowOff>160920</xdr:rowOff>
    </xdr:from>
    <xdr:to>
      <xdr:col>4</xdr:col>
      <xdr:colOff>760320</xdr:colOff>
      <xdr:row>62</xdr:row>
      <xdr:rowOff>204480</xdr:rowOff>
    </xdr:to>
    <xdr:sp macro="" textlink="">
      <xdr:nvSpPr>
        <xdr:cNvPr id="266" name="Line 1"/>
        <xdr:cNvSpPr/>
      </xdr:nvSpPr>
      <xdr:spPr>
        <a:xfrm>
          <a:off x="4422240" y="18448920"/>
          <a:ext cx="0" cy="653040"/>
        </a:xfrm>
        <a:prstGeom prst="line">
          <a:avLst/>
        </a:prstGeom>
        <a:ln w="25560" cap="rnd">
          <a:solidFill>
            <a:srgbClr val="FFC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767160</xdr:colOff>
      <xdr:row>62</xdr:row>
      <xdr:rowOff>189720</xdr:rowOff>
    </xdr:from>
    <xdr:to>
      <xdr:col>5</xdr:col>
      <xdr:colOff>798120</xdr:colOff>
      <xdr:row>63</xdr:row>
      <xdr:rowOff>190440</xdr:rowOff>
    </xdr:to>
    <xdr:sp macro="" textlink="">
      <xdr:nvSpPr>
        <xdr:cNvPr id="267" name="Line 1"/>
        <xdr:cNvSpPr/>
      </xdr:nvSpPr>
      <xdr:spPr>
        <a:xfrm flipH="1" flipV="1">
          <a:off x="4429080" y="19087200"/>
          <a:ext cx="1775160" cy="305640"/>
        </a:xfrm>
        <a:prstGeom prst="line">
          <a:avLst/>
        </a:prstGeom>
        <a:ln w="25560" cap="rnd">
          <a:solidFill>
            <a:srgbClr val="FFC0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637920</xdr:colOff>
      <xdr:row>54</xdr:row>
      <xdr:rowOff>180720</xdr:rowOff>
    </xdr:from>
    <xdr:to>
      <xdr:col>6</xdr:col>
      <xdr:colOff>577080</xdr:colOff>
      <xdr:row>55</xdr:row>
      <xdr:rowOff>178200</xdr:rowOff>
    </xdr:to>
    <xdr:sp macro="" textlink="">
      <xdr:nvSpPr>
        <xdr:cNvPr id="268" name="Line 1"/>
        <xdr:cNvSpPr/>
      </xdr:nvSpPr>
      <xdr:spPr>
        <a:xfrm>
          <a:off x="6044040" y="16639920"/>
          <a:ext cx="1683720" cy="302040"/>
        </a:xfrm>
        <a:prstGeom prst="line">
          <a:avLst/>
        </a:prstGeom>
        <a:ln w="25560" cap="rnd">
          <a:solidFill>
            <a:srgbClr val="FFFF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6</xdr:col>
      <xdr:colOff>577080</xdr:colOff>
      <xdr:row>55</xdr:row>
      <xdr:rowOff>167400</xdr:rowOff>
    </xdr:from>
    <xdr:to>
      <xdr:col>6</xdr:col>
      <xdr:colOff>587520</xdr:colOff>
      <xdr:row>57</xdr:row>
      <xdr:rowOff>115200</xdr:rowOff>
    </xdr:to>
    <xdr:sp macro="" textlink="">
      <xdr:nvSpPr>
        <xdr:cNvPr id="269" name="Line 1"/>
        <xdr:cNvSpPr/>
      </xdr:nvSpPr>
      <xdr:spPr>
        <a:xfrm>
          <a:off x="7727760" y="16931160"/>
          <a:ext cx="10440" cy="557640"/>
        </a:xfrm>
        <a:prstGeom prst="line">
          <a:avLst/>
        </a:prstGeom>
        <a:ln w="25560" cap="rnd">
          <a:solidFill>
            <a:srgbClr val="FFFF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7</xdr:col>
      <xdr:colOff>390240</xdr:colOff>
      <xdr:row>58</xdr:row>
      <xdr:rowOff>228240</xdr:rowOff>
    </xdr:from>
    <xdr:to>
      <xdr:col>7</xdr:col>
      <xdr:colOff>390240</xdr:colOff>
      <xdr:row>61</xdr:row>
      <xdr:rowOff>169200</xdr:rowOff>
    </xdr:to>
    <xdr:sp macro="" textlink="">
      <xdr:nvSpPr>
        <xdr:cNvPr id="270" name="Line 1"/>
        <xdr:cNvSpPr/>
      </xdr:nvSpPr>
      <xdr:spPr>
        <a:xfrm>
          <a:off x="9285120" y="17906400"/>
          <a:ext cx="0" cy="855360"/>
        </a:xfrm>
        <a:prstGeom prst="line">
          <a:avLst/>
        </a:prstGeom>
        <a:ln w="25560" cap="rnd">
          <a:solidFill>
            <a:srgbClr val="FFFF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6</xdr:col>
      <xdr:colOff>570960</xdr:colOff>
      <xdr:row>57</xdr:row>
      <xdr:rowOff>175320</xdr:rowOff>
    </xdr:from>
    <xdr:to>
      <xdr:col>7</xdr:col>
      <xdr:colOff>379800</xdr:colOff>
      <xdr:row>58</xdr:row>
      <xdr:rowOff>189360</xdr:rowOff>
    </xdr:to>
    <xdr:sp macro="" textlink="">
      <xdr:nvSpPr>
        <xdr:cNvPr id="271" name="Line 1"/>
        <xdr:cNvSpPr/>
      </xdr:nvSpPr>
      <xdr:spPr>
        <a:xfrm>
          <a:off x="7721640" y="17548920"/>
          <a:ext cx="1553040" cy="318600"/>
        </a:xfrm>
        <a:prstGeom prst="line">
          <a:avLst/>
        </a:prstGeom>
        <a:ln w="25560" cap="rnd">
          <a:solidFill>
            <a:srgbClr val="FFFF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6</xdr:col>
      <xdr:colOff>591840</xdr:colOff>
      <xdr:row>62</xdr:row>
      <xdr:rowOff>194760</xdr:rowOff>
    </xdr:from>
    <xdr:to>
      <xdr:col>6</xdr:col>
      <xdr:colOff>602280</xdr:colOff>
      <xdr:row>64</xdr:row>
      <xdr:rowOff>142920</xdr:rowOff>
    </xdr:to>
    <xdr:sp macro="" textlink="">
      <xdr:nvSpPr>
        <xdr:cNvPr id="272" name="Line 1"/>
        <xdr:cNvSpPr/>
      </xdr:nvSpPr>
      <xdr:spPr>
        <a:xfrm>
          <a:off x="7742520" y="19092240"/>
          <a:ext cx="10440" cy="557640"/>
        </a:xfrm>
        <a:prstGeom prst="line">
          <a:avLst/>
        </a:prstGeom>
        <a:ln w="25560" cap="rnd">
          <a:solidFill>
            <a:srgbClr val="FFFF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6</xdr:col>
      <xdr:colOff>577080</xdr:colOff>
      <xdr:row>61</xdr:row>
      <xdr:rowOff>148320</xdr:rowOff>
    </xdr:from>
    <xdr:to>
      <xdr:col>7</xdr:col>
      <xdr:colOff>379800</xdr:colOff>
      <xdr:row>62</xdr:row>
      <xdr:rowOff>190440</xdr:rowOff>
    </xdr:to>
    <xdr:sp macro="" textlink="">
      <xdr:nvSpPr>
        <xdr:cNvPr id="273" name="Line 1"/>
        <xdr:cNvSpPr/>
      </xdr:nvSpPr>
      <xdr:spPr>
        <a:xfrm flipV="1">
          <a:off x="7727760" y="18740880"/>
          <a:ext cx="1546920" cy="347040"/>
        </a:xfrm>
        <a:prstGeom prst="line">
          <a:avLst/>
        </a:prstGeom>
        <a:ln w="25560" cap="rnd">
          <a:solidFill>
            <a:srgbClr val="FFFF00"/>
          </a:solidFill>
          <a:prstDash val="dash"/>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648360</xdr:colOff>
      <xdr:row>64</xdr:row>
      <xdr:rowOff>138600</xdr:rowOff>
    </xdr:from>
    <xdr:to>
      <xdr:col>6</xdr:col>
      <xdr:colOff>597960</xdr:colOff>
      <xdr:row>65</xdr:row>
      <xdr:rowOff>180720</xdr:rowOff>
    </xdr:to>
    <xdr:sp macro="" textlink="">
      <xdr:nvSpPr>
        <xdr:cNvPr id="274" name="Line 1"/>
        <xdr:cNvSpPr/>
      </xdr:nvSpPr>
      <xdr:spPr>
        <a:xfrm flipV="1">
          <a:off x="6054480" y="19645560"/>
          <a:ext cx="1694160" cy="347040"/>
        </a:xfrm>
        <a:prstGeom prst="line">
          <a:avLst/>
        </a:prstGeom>
        <a:ln w="25560" cap="rnd">
          <a:solidFill>
            <a:srgbClr val="FFFF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10</xdr:col>
      <xdr:colOff>704520</xdr:colOff>
      <xdr:row>56</xdr:row>
      <xdr:rowOff>180720</xdr:rowOff>
    </xdr:from>
    <xdr:to>
      <xdr:col>12</xdr:col>
      <xdr:colOff>799920</xdr:colOff>
      <xdr:row>58</xdr:row>
      <xdr:rowOff>190440</xdr:rowOff>
    </xdr:to>
    <xdr:sp macro="" textlink="">
      <xdr:nvSpPr>
        <xdr:cNvPr id="275" name="Line 1"/>
        <xdr:cNvSpPr/>
      </xdr:nvSpPr>
      <xdr:spPr>
        <a:xfrm flipV="1">
          <a:off x="11677680" y="17249400"/>
          <a:ext cx="3584160" cy="619200"/>
        </a:xfrm>
        <a:prstGeom prst="line">
          <a:avLst/>
        </a:prstGeom>
        <a:ln w="38160">
          <a:solidFill>
            <a:srgbClr val="376092"/>
          </a:solidFill>
          <a:round/>
        </a:ln>
      </xdr:spPr>
      <xdr:style>
        <a:lnRef idx="0">
          <a:scrgbClr r="0" g="0" b="0"/>
        </a:lnRef>
        <a:fillRef idx="0">
          <a:scrgbClr r="0" g="0" b="0"/>
        </a:fillRef>
        <a:effectRef idx="0">
          <a:scrgbClr r="0" g="0" b="0"/>
        </a:effectRef>
        <a:fontRef idx="minor"/>
      </xdr:style>
    </xdr:sp>
    <xdr:clientData/>
  </xdr:twoCellAnchor>
  <xdr:twoCellAnchor>
    <xdr:from>
      <xdr:col>6</xdr:col>
      <xdr:colOff>971280</xdr:colOff>
      <xdr:row>58</xdr:row>
      <xdr:rowOff>180720</xdr:rowOff>
    </xdr:from>
    <xdr:to>
      <xdr:col>10</xdr:col>
      <xdr:colOff>752400</xdr:colOff>
      <xdr:row>58</xdr:row>
      <xdr:rowOff>190440</xdr:rowOff>
    </xdr:to>
    <xdr:sp macro="" textlink="">
      <xdr:nvSpPr>
        <xdr:cNvPr id="276" name="Line 1"/>
        <xdr:cNvSpPr/>
      </xdr:nvSpPr>
      <xdr:spPr>
        <a:xfrm flipV="1">
          <a:off x="8121960" y="17858880"/>
          <a:ext cx="3603600" cy="9720"/>
        </a:xfrm>
        <a:prstGeom prst="line">
          <a:avLst/>
        </a:prstGeom>
        <a:ln w="38160" cap="rnd">
          <a:solidFill>
            <a:srgbClr val="376092"/>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2</xdr:col>
      <xdr:colOff>295200</xdr:colOff>
      <xdr:row>61</xdr:row>
      <xdr:rowOff>180720</xdr:rowOff>
    </xdr:from>
    <xdr:to>
      <xdr:col>5</xdr:col>
      <xdr:colOff>933120</xdr:colOff>
      <xdr:row>64</xdr:row>
      <xdr:rowOff>104760</xdr:rowOff>
    </xdr:to>
    <xdr:sp macro="" textlink="">
      <xdr:nvSpPr>
        <xdr:cNvPr id="277" name="Line 1"/>
        <xdr:cNvSpPr/>
      </xdr:nvSpPr>
      <xdr:spPr>
        <a:xfrm flipV="1">
          <a:off x="1314720" y="18773280"/>
          <a:ext cx="5024520" cy="838440"/>
        </a:xfrm>
        <a:prstGeom prst="line">
          <a:avLst/>
        </a:prstGeom>
        <a:ln w="38160">
          <a:solidFill>
            <a:srgbClr val="376092"/>
          </a:solidFill>
          <a:round/>
        </a:ln>
      </xdr:spPr>
      <xdr:style>
        <a:lnRef idx="0">
          <a:scrgbClr r="0" g="0" b="0"/>
        </a:lnRef>
        <a:fillRef idx="0">
          <a:scrgbClr r="0" g="0" b="0"/>
        </a:fillRef>
        <a:effectRef idx="0">
          <a:scrgbClr r="0" g="0" b="0"/>
        </a:effectRef>
        <a:fontRef idx="minor"/>
      </xdr:style>
    </xdr:sp>
    <xdr:clientData/>
  </xdr:twoCellAnchor>
  <xdr:twoCellAnchor>
    <xdr:from>
      <xdr:col>2</xdr:col>
      <xdr:colOff>209520</xdr:colOff>
      <xdr:row>54</xdr:row>
      <xdr:rowOff>180720</xdr:rowOff>
    </xdr:from>
    <xdr:to>
      <xdr:col>8</xdr:col>
      <xdr:colOff>771480</xdr:colOff>
      <xdr:row>59</xdr:row>
      <xdr:rowOff>142560</xdr:rowOff>
    </xdr:to>
    <xdr:sp macro="" textlink="">
      <xdr:nvSpPr>
        <xdr:cNvPr id="278" name="Line 1"/>
        <xdr:cNvSpPr/>
      </xdr:nvSpPr>
      <xdr:spPr>
        <a:xfrm>
          <a:off x="1229040" y="16639920"/>
          <a:ext cx="9091440" cy="1485720"/>
        </a:xfrm>
        <a:prstGeom prst="line">
          <a:avLst/>
        </a:prstGeom>
        <a:ln w="381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10</xdr:col>
      <xdr:colOff>618840</xdr:colOff>
      <xdr:row>67</xdr:row>
      <xdr:rowOff>142560</xdr:rowOff>
    </xdr:from>
    <xdr:to>
      <xdr:col>12</xdr:col>
      <xdr:colOff>704520</xdr:colOff>
      <xdr:row>69</xdr:row>
      <xdr:rowOff>199800</xdr:rowOff>
    </xdr:to>
    <xdr:sp macro="" textlink="">
      <xdr:nvSpPr>
        <xdr:cNvPr id="279" name="Line 1"/>
        <xdr:cNvSpPr/>
      </xdr:nvSpPr>
      <xdr:spPr>
        <a:xfrm>
          <a:off x="11592000" y="20563920"/>
          <a:ext cx="3574440" cy="667080"/>
        </a:xfrm>
        <a:prstGeom prst="line">
          <a:avLst/>
        </a:prstGeom>
        <a:ln w="25560" cap="rnd">
          <a:solidFill>
            <a:srgbClr val="336600"/>
          </a:solidFill>
          <a:prstDash val="lgDash"/>
          <a:round/>
        </a:ln>
      </xdr:spPr>
      <xdr:style>
        <a:lnRef idx="0">
          <a:scrgbClr r="0" g="0" b="0"/>
        </a:lnRef>
        <a:fillRef idx="0">
          <a:scrgbClr r="0" g="0" b="0"/>
        </a:fillRef>
        <a:effectRef idx="0">
          <a:scrgbClr r="0" g="0" b="0"/>
        </a:effectRef>
        <a:fontRef idx="minor"/>
      </xdr:style>
    </xdr:sp>
    <xdr:clientData/>
  </xdr:twoCellAnchor>
  <xdr:twoCellAnchor>
    <xdr:from>
      <xdr:col>12</xdr:col>
      <xdr:colOff>657000</xdr:colOff>
      <xdr:row>69</xdr:row>
      <xdr:rowOff>199800</xdr:rowOff>
    </xdr:from>
    <xdr:to>
      <xdr:col>12</xdr:col>
      <xdr:colOff>666720</xdr:colOff>
      <xdr:row>71</xdr:row>
      <xdr:rowOff>161640</xdr:rowOff>
    </xdr:to>
    <xdr:sp macro="" textlink="">
      <xdr:nvSpPr>
        <xdr:cNvPr id="280" name="Line 1"/>
        <xdr:cNvSpPr/>
      </xdr:nvSpPr>
      <xdr:spPr>
        <a:xfrm flipH="1">
          <a:off x="15118920" y="21231000"/>
          <a:ext cx="9720" cy="571320"/>
        </a:xfrm>
        <a:prstGeom prst="line">
          <a:avLst/>
        </a:prstGeom>
        <a:ln w="25560" cap="rnd">
          <a:solidFill>
            <a:srgbClr val="336600"/>
          </a:solidFill>
          <a:prstDash val="lgDash"/>
          <a:round/>
        </a:ln>
      </xdr:spPr>
      <xdr:style>
        <a:lnRef idx="0">
          <a:scrgbClr r="0" g="0" b="0"/>
        </a:lnRef>
        <a:fillRef idx="0">
          <a:scrgbClr r="0" g="0" b="0"/>
        </a:fillRef>
        <a:effectRef idx="0">
          <a:scrgbClr r="0" g="0" b="0"/>
        </a:effectRef>
        <a:fontRef idx="minor"/>
      </xdr:style>
    </xdr:sp>
    <xdr:clientData/>
  </xdr:twoCellAnchor>
  <xdr:twoCellAnchor>
    <xdr:from>
      <xdr:col>10</xdr:col>
      <xdr:colOff>695160</xdr:colOff>
      <xdr:row>71</xdr:row>
      <xdr:rowOff>142560</xdr:rowOff>
    </xdr:from>
    <xdr:to>
      <xdr:col>12</xdr:col>
      <xdr:colOff>666720</xdr:colOff>
      <xdr:row>72</xdr:row>
      <xdr:rowOff>190440</xdr:rowOff>
    </xdr:to>
    <xdr:sp macro="" textlink="">
      <xdr:nvSpPr>
        <xdr:cNvPr id="281" name="Line 1"/>
        <xdr:cNvSpPr/>
      </xdr:nvSpPr>
      <xdr:spPr>
        <a:xfrm flipV="1">
          <a:off x="11668320" y="21783240"/>
          <a:ext cx="3460320" cy="352800"/>
        </a:xfrm>
        <a:prstGeom prst="line">
          <a:avLst/>
        </a:prstGeom>
        <a:ln w="25560" cap="rnd">
          <a:solidFill>
            <a:srgbClr val="336600"/>
          </a:solidFill>
          <a:prstDash val="lgDash"/>
          <a:round/>
        </a:ln>
      </xdr:spPr>
      <xdr:style>
        <a:lnRef idx="0">
          <a:scrgbClr r="0" g="0" b="0"/>
        </a:lnRef>
        <a:fillRef idx="0">
          <a:scrgbClr r="0" g="0" b="0"/>
        </a:fillRef>
        <a:effectRef idx="0">
          <a:scrgbClr r="0" g="0" b="0"/>
        </a:effectRef>
        <a:fontRef idx="minor"/>
      </xdr:style>
    </xdr:sp>
    <xdr:clientData/>
  </xdr:twoCellAnchor>
  <xdr:twoCellAnchor>
    <xdr:from>
      <xdr:col>6</xdr:col>
      <xdr:colOff>1028520</xdr:colOff>
      <xdr:row>72</xdr:row>
      <xdr:rowOff>199800</xdr:rowOff>
    </xdr:from>
    <xdr:to>
      <xdr:col>10</xdr:col>
      <xdr:colOff>657000</xdr:colOff>
      <xdr:row>72</xdr:row>
      <xdr:rowOff>218880</xdr:rowOff>
    </xdr:to>
    <xdr:sp macro="" textlink="">
      <xdr:nvSpPr>
        <xdr:cNvPr id="282" name="Line 1"/>
        <xdr:cNvSpPr/>
      </xdr:nvSpPr>
      <xdr:spPr>
        <a:xfrm flipV="1">
          <a:off x="8179200" y="22145400"/>
          <a:ext cx="3450960" cy="19080"/>
        </a:xfrm>
        <a:prstGeom prst="line">
          <a:avLst/>
        </a:prstGeom>
        <a:ln w="25560" cap="rnd">
          <a:solidFill>
            <a:srgbClr val="336600"/>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5</xdr:col>
      <xdr:colOff>685800</xdr:colOff>
      <xdr:row>72</xdr:row>
      <xdr:rowOff>218880</xdr:rowOff>
    </xdr:from>
    <xdr:to>
      <xdr:col>6</xdr:col>
      <xdr:colOff>961920</xdr:colOff>
      <xdr:row>73</xdr:row>
      <xdr:rowOff>161640</xdr:rowOff>
    </xdr:to>
    <xdr:sp macro="" textlink="">
      <xdr:nvSpPr>
        <xdr:cNvPr id="283" name="Line 1"/>
        <xdr:cNvSpPr/>
      </xdr:nvSpPr>
      <xdr:spPr>
        <a:xfrm flipV="1">
          <a:off x="6091920" y="22164480"/>
          <a:ext cx="2020680" cy="247320"/>
        </a:xfrm>
        <a:prstGeom prst="line">
          <a:avLst/>
        </a:prstGeom>
        <a:ln w="25560" cap="rnd">
          <a:solidFill>
            <a:srgbClr val="336600"/>
          </a:solidFill>
          <a:prstDash val="lgDash"/>
          <a:round/>
        </a:ln>
      </xdr:spPr>
      <xdr:style>
        <a:lnRef idx="0">
          <a:scrgbClr r="0" g="0" b="0"/>
        </a:lnRef>
        <a:fillRef idx="0">
          <a:scrgbClr r="0" g="0" b="0"/>
        </a:fillRef>
        <a:effectRef idx="0">
          <a:scrgbClr r="0" g="0" b="0"/>
        </a:effectRef>
        <a:fontRef idx="minor"/>
      </xdr:style>
    </xdr:sp>
    <xdr:clientData/>
  </xdr:twoCellAnchor>
  <xdr:twoCellAnchor>
    <xdr:from>
      <xdr:col>5</xdr:col>
      <xdr:colOff>657000</xdr:colOff>
      <xdr:row>73</xdr:row>
      <xdr:rowOff>180720</xdr:rowOff>
    </xdr:from>
    <xdr:to>
      <xdr:col>5</xdr:col>
      <xdr:colOff>657000</xdr:colOff>
      <xdr:row>75</xdr:row>
      <xdr:rowOff>190440</xdr:rowOff>
    </xdr:to>
    <xdr:sp macro="" textlink="">
      <xdr:nvSpPr>
        <xdr:cNvPr id="284" name="Line 1"/>
        <xdr:cNvSpPr/>
      </xdr:nvSpPr>
      <xdr:spPr>
        <a:xfrm flipV="1">
          <a:off x="6063120" y="22430880"/>
          <a:ext cx="0" cy="619560"/>
        </a:xfrm>
        <a:prstGeom prst="line">
          <a:avLst/>
        </a:prstGeom>
        <a:ln w="25560" cap="rnd">
          <a:solidFill>
            <a:srgbClr val="336600"/>
          </a:solidFill>
          <a:prstDash val="lgDash"/>
          <a:round/>
        </a:ln>
      </xdr:spPr>
      <xdr:style>
        <a:lnRef idx="0">
          <a:scrgbClr r="0" g="0" b="0"/>
        </a:lnRef>
        <a:fillRef idx="0">
          <a:scrgbClr r="0" g="0" b="0"/>
        </a:fillRef>
        <a:effectRef idx="0">
          <a:scrgbClr r="0" g="0" b="0"/>
        </a:effectRef>
        <a:fontRef idx="minor"/>
      </xdr:style>
    </xdr:sp>
    <xdr:clientData/>
  </xdr:twoCellAnchor>
  <xdr:twoCellAnchor>
    <xdr:from>
      <xdr:col>2</xdr:col>
      <xdr:colOff>323640</xdr:colOff>
      <xdr:row>75</xdr:row>
      <xdr:rowOff>180720</xdr:rowOff>
    </xdr:from>
    <xdr:to>
      <xdr:col>5</xdr:col>
      <xdr:colOff>647640</xdr:colOff>
      <xdr:row>77</xdr:row>
      <xdr:rowOff>180720</xdr:rowOff>
    </xdr:to>
    <xdr:sp macro="" textlink="">
      <xdr:nvSpPr>
        <xdr:cNvPr id="285" name="Line 1"/>
        <xdr:cNvSpPr/>
      </xdr:nvSpPr>
      <xdr:spPr>
        <a:xfrm flipH="1">
          <a:off x="1343160" y="23040720"/>
          <a:ext cx="4710600" cy="609480"/>
        </a:xfrm>
        <a:prstGeom prst="line">
          <a:avLst/>
        </a:prstGeom>
        <a:ln w="25560" cap="rnd">
          <a:solidFill>
            <a:srgbClr val="336600"/>
          </a:solidFill>
          <a:prstDash val="lgDash"/>
          <a:round/>
        </a:ln>
      </xdr:spPr>
      <xdr:style>
        <a:lnRef idx="0">
          <a:scrgbClr r="0" g="0" b="0"/>
        </a:lnRef>
        <a:fillRef idx="0">
          <a:scrgbClr r="0" g="0" b="0"/>
        </a:fillRef>
        <a:effectRef idx="0">
          <a:scrgbClr r="0" g="0" b="0"/>
        </a:effectRef>
        <a:fontRef idx="minor"/>
      </xdr:style>
    </xdr:sp>
    <xdr:clientData/>
  </xdr:twoCellAnchor>
  <xdr:twoCellAnchor>
    <xdr:from>
      <xdr:col>2</xdr:col>
      <xdr:colOff>390240</xdr:colOff>
      <xdr:row>65</xdr:row>
      <xdr:rowOff>180720</xdr:rowOff>
    </xdr:from>
    <xdr:to>
      <xdr:col>8</xdr:col>
      <xdr:colOff>647640</xdr:colOff>
      <xdr:row>70</xdr:row>
      <xdr:rowOff>180720</xdr:rowOff>
    </xdr:to>
    <xdr:sp macro="" textlink="">
      <xdr:nvSpPr>
        <xdr:cNvPr id="286" name="Line 1"/>
        <xdr:cNvSpPr/>
      </xdr:nvSpPr>
      <xdr:spPr>
        <a:xfrm>
          <a:off x="1409760" y="19992600"/>
          <a:ext cx="8786880" cy="1523880"/>
        </a:xfrm>
        <a:prstGeom prst="line">
          <a:avLst/>
        </a:prstGeom>
        <a:ln w="34920" cap="rnd">
          <a:solidFill>
            <a:srgbClr val="7030A0"/>
          </a:solidFill>
          <a:prstDash val="sysDash"/>
          <a:round/>
        </a:ln>
      </xdr:spPr>
      <xdr:style>
        <a:lnRef idx="0">
          <a:scrgbClr r="0" g="0" b="0"/>
        </a:lnRef>
        <a:fillRef idx="0">
          <a:scrgbClr r="0" g="0" b="0"/>
        </a:fillRef>
        <a:effectRef idx="0">
          <a:scrgbClr r="0" g="0" b="0"/>
        </a:effectRef>
        <a:fontRef idx="minor"/>
      </xdr:style>
    </xdr:sp>
    <xdr:clientData/>
  </xdr:twoCellAnchor>
  <xdr:twoCellAnchor>
    <xdr:from>
      <xdr:col>4</xdr:col>
      <xdr:colOff>742680</xdr:colOff>
      <xdr:row>70</xdr:row>
      <xdr:rowOff>142560</xdr:rowOff>
    </xdr:from>
    <xdr:to>
      <xdr:col>4</xdr:col>
      <xdr:colOff>752400</xdr:colOff>
      <xdr:row>72</xdr:row>
      <xdr:rowOff>142560</xdr:rowOff>
    </xdr:to>
    <xdr:sp macro="" textlink="">
      <xdr:nvSpPr>
        <xdr:cNvPr id="287" name="Line 1"/>
        <xdr:cNvSpPr/>
      </xdr:nvSpPr>
      <xdr:spPr>
        <a:xfrm flipV="1">
          <a:off x="4404600" y="21478320"/>
          <a:ext cx="9720" cy="609840"/>
        </a:xfrm>
        <a:prstGeom prst="line">
          <a:avLst/>
        </a:prstGeom>
        <a:ln w="25560" cap="rnd">
          <a:solidFill>
            <a:srgbClr val="FF0066"/>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0</xdr:col>
      <xdr:colOff>0</xdr:colOff>
      <xdr:row>99</xdr:row>
      <xdr:rowOff>0</xdr:rowOff>
    </xdr:from>
    <xdr:to>
      <xdr:col>0</xdr:col>
      <xdr:colOff>360</xdr:colOff>
      <xdr:row>99</xdr:row>
      <xdr:rowOff>360</xdr:rowOff>
    </xdr:to>
    <xdr:sp macro="" textlink="">
      <xdr:nvSpPr>
        <xdr:cNvPr id="288" name="CustomShape 1" hidden="1"/>
        <xdr:cNvSpPr/>
      </xdr:nvSpPr>
      <xdr:spPr>
        <a:xfrm>
          <a:off x="0" y="30175200"/>
          <a:ext cx="360" cy="360"/>
        </a:xfrm>
        <a:custGeom>
          <a:avLst/>
          <a:gdLst/>
          <a:ahLst/>
          <a:cxnLst/>
          <a:rect l="l" t="t" r="r" b="b"/>
          <a:pathLst>
            <a:path w="1" h="1">
              <a:moveTo>
                <a:pt x="0" y="0"/>
              </a:moveTo>
              <a:lnTo>
                <a:pt x="0" y="0"/>
              </a:lnTo>
            </a:path>
          </a:pathLst>
        </a:custGeom>
        <a:noFill/>
        <a:ln w="25560" cap="rnd">
          <a:solidFill>
            <a:srgbClr val="FF0066"/>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2</xdr:col>
      <xdr:colOff>323640</xdr:colOff>
      <xdr:row>72</xdr:row>
      <xdr:rowOff>152280</xdr:rowOff>
    </xdr:from>
    <xdr:to>
      <xdr:col>4</xdr:col>
      <xdr:colOff>742680</xdr:colOff>
      <xdr:row>74</xdr:row>
      <xdr:rowOff>104760</xdr:rowOff>
    </xdr:to>
    <xdr:sp macro="" textlink="">
      <xdr:nvSpPr>
        <xdr:cNvPr id="289" name="Line 1"/>
        <xdr:cNvSpPr/>
      </xdr:nvSpPr>
      <xdr:spPr>
        <a:xfrm flipV="1">
          <a:off x="1343160" y="22097880"/>
          <a:ext cx="3061440" cy="561960"/>
        </a:xfrm>
        <a:prstGeom prst="line">
          <a:avLst/>
        </a:prstGeom>
        <a:ln w="25560" cap="rnd">
          <a:solidFill>
            <a:srgbClr val="FF0066"/>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10</xdr:col>
      <xdr:colOff>576000</xdr:colOff>
      <xdr:row>84</xdr:row>
      <xdr:rowOff>137520</xdr:rowOff>
    </xdr:from>
    <xdr:to>
      <xdr:col>11</xdr:col>
      <xdr:colOff>665640</xdr:colOff>
      <xdr:row>85</xdr:row>
      <xdr:rowOff>85680</xdr:rowOff>
    </xdr:to>
    <xdr:sp macro="" textlink="">
      <xdr:nvSpPr>
        <xdr:cNvPr id="290" name="Line 1"/>
        <xdr:cNvSpPr/>
      </xdr:nvSpPr>
      <xdr:spPr>
        <a:xfrm>
          <a:off x="11549160" y="25740720"/>
          <a:ext cx="1834200" cy="252720"/>
        </a:xfrm>
        <a:prstGeom prst="line">
          <a:avLst/>
        </a:prstGeom>
        <a:ln w="25560" cap="rnd">
          <a:solidFill>
            <a:srgbClr val="0070C0"/>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10</xdr:col>
      <xdr:colOff>576000</xdr:colOff>
      <xdr:row>82</xdr:row>
      <xdr:rowOff>151560</xdr:rowOff>
    </xdr:from>
    <xdr:to>
      <xdr:col>10</xdr:col>
      <xdr:colOff>578160</xdr:colOff>
      <xdr:row>84</xdr:row>
      <xdr:rowOff>114120</xdr:rowOff>
    </xdr:to>
    <xdr:sp macro="" textlink="">
      <xdr:nvSpPr>
        <xdr:cNvPr id="291" name="Line 1"/>
        <xdr:cNvSpPr/>
      </xdr:nvSpPr>
      <xdr:spPr>
        <a:xfrm>
          <a:off x="11549160" y="25144920"/>
          <a:ext cx="2160" cy="572400"/>
        </a:xfrm>
        <a:prstGeom prst="line">
          <a:avLst/>
        </a:prstGeom>
        <a:ln w="25560" cap="rnd">
          <a:solidFill>
            <a:srgbClr val="0070C0"/>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10</xdr:col>
      <xdr:colOff>576000</xdr:colOff>
      <xdr:row>81</xdr:row>
      <xdr:rowOff>125280</xdr:rowOff>
    </xdr:from>
    <xdr:to>
      <xdr:col>11</xdr:col>
      <xdr:colOff>659520</xdr:colOff>
      <xdr:row>82</xdr:row>
      <xdr:rowOff>138600</xdr:rowOff>
    </xdr:to>
    <xdr:sp macro="" textlink="">
      <xdr:nvSpPr>
        <xdr:cNvPr id="292" name="Line 1"/>
        <xdr:cNvSpPr/>
      </xdr:nvSpPr>
      <xdr:spPr>
        <a:xfrm flipV="1">
          <a:off x="11549160" y="24814080"/>
          <a:ext cx="1828080" cy="317880"/>
        </a:xfrm>
        <a:prstGeom prst="line">
          <a:avLst/>
        </a:prstGeom>
        <a:ln w="25560" cap="rnd">
          <a:solidFill>
            <a:srgbClr val="0070C0"/>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11</xdr:col>
      <xdr:colOff>683640</xdr:colOff>
      <xdr:row>79</xdr:row>
      <xdr:rowOff>143640</xdr:rowOff>
    </xdr:from>
    <xdr:to>
      <xdr:col>11</xdr:col>
      <xdr:colOff>685800</xdr:colOff>
      <xdr:row>81</xdr:row>
      <xdr:rowOff>106200</xdr:rowOff>
    </xdr:to>
    <xdr:sp macro="" textlink="">
      <xdr:nvSpPr>
        <xdr:cNvPr id="293" name="Line 1"/>
        <xdr:cNvSpPr/>
      </xdr:nvSpPr>
      <xdr:spPr>
        <a:xfrm>
          <a:off x="13401360" y="24222600"/>
          <a:ext cx="2160" cy="572400"/>
        </a:xfrm>
        <a:prstGeom prst="line">
          <a:avLst/>
        </a:prstGeom>
        <a:ln w="25560" cap="rnd">
          <a:solidFill>
            <a:srgbClr val="0070C0"/>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10</xdr:col>
      <xdr:colOff>585720</xdr:colOff>
      <xdr:row>78</xdr:row>
      <xdr:rowOff>144000</xdr:rowOff>
    </xdr:from>
    <xdr:to>
      <xdr:col>11</xdr:col>
      <xdr:colOff>675360</xdr:colOff>
      <xdr:row>79</xdr:row>
      <xdr:rowOff>91800</xdr:rowOff>
    </xdr:to>
    <xdr:sp macro="" textlink="">
      <xdr:nvSpPr>
        <xdr:cNvPr id="294" name="Line 1"/>
        <xdr:cNvSpPr/>
      </xdr:nvSpPr>
      <xdr:spPr>
        <a:xfrm>
          <a:off x="11558880" y="23918400"/>
          <a:ext cx="1834200" cy="252360"/>
        </a:xfrm>
        <a:prstGeom prst="line">
          <a:avLst/>
        </a:prstGeom>
        <a:ln w="25560" cap="rnd">
          <a:solidFill>
            <a:srgbClr val="0070C0"/>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6</xdr:col>
      <xdr:colOff>885960</xdr:colOff>
      <xdr:row>78</xdr:row>
      <xdr:rowOff>126360</xdr:rowOff>
    </xdr:from>
    <xdr:to>
      <xdr:col>10</xdr:col>
      <xdr:colOff>561600</xdr:colOff>
      <xdr:row>78</xdr:row>
      <xdr:rowOff>126360</xdr:rowOff>
    </xdr:to>
    <xdr:sp macro="" textlink="">
      <xdr:nvSpPr>
        <xdr:cNvPr id="295" name="Line 1"/>
        <xdr:cNvSpPr/>
      </xdr:nvSpPr>
      <xdr:spPr>
        <a:xfrm>
          <a:off x="8036640" y="23900760"/>
          <a:ext cx="3498120" cy="0"/>
        </a:xfrm>
        <a:prstGeom prst="line">
          <a:avLst/>
        </a:prstGeom>
        <a:ln w="25560" cap="rnd">
          <a:solidFill>
            <a:srgbClr val="0070C0"/>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761760</xdr:colOff>
      <xdr:row>76</xdr:row>
      <xdr:rowOff>114120</xdr:rowOff>
    </xdr:from>
    <xdr:to>
      <xdr:col>6</xdr:col>
      <xdr:colOff>900360</xdr:colOff>
      <xdr:row>78</xdr:row>
      <xdr:rowOff>139680</xdr:rowOff>
    </xdr:to>
    <xdr:sp macro="" textlink="">
      <xdr:nvSpPr>
        <xdr:cNvPr id="296" name="Line 1"/>
        <xdr:cNvSpPr/>
      </xdr:nvSpPr>
      <xdr:spPr>
        <a:xfrm>
          <a:off x="4423680" y="23278680"/>
          <a:ext cx="3627360" cy="635400"/>
        </a:xfrm>
        <a:prstGeom prst="line">
          <a:avLst/>
        </a:prstGeom>
        <a:ln w="25560" cap="rnd">
          <a:solidFill>
            <a:srgbClr val="0070C0"/>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2</xdr:col>
      <xdr:colOff>209520</xdr:colOff>
      <xdr:row>76</xdr:row>
      <xdr:rowOff>180720</xdr:rowOff>
    </xdr:from>
    <xdr:to>
      <xdr:col>8</xdr:col>
      <xdr:colOff>419040</xdr:colOff>
      <xdr:row>81</xdr:row>
      <xdr:rowOff>152280</xdr:rowOff>
    </xdr:to>
    <xdr:sp macro="" textlink="">
      <xdr:nvSpPr>
        <xdr:cNvPr id="297" name="Line 1"/>
        <xdr:cNvSpPr/>
      </xdr:nvSpPr>
      <xdr:spPr>
        <a:xfrm flipV="1">
          <a:off x="1229040" y="23345280"/>
          <a:ext cx="8739000" cy="1495800"/>
        </a:xfrm>
        <a:prstGeom prst="line">
          <a:avLst/>
        </a:prstGeom>
        <a:ln w="34920" cap="rnd">
          <a:solidFill>
            <a:srgbClr val="FFFF00"/>
          </a:solidFill>
          <a:prstDash val="sysDash"/>
          <a:round/>
        </a:ln>
      </xdr:spPr>
      <xdr:style>
        <a:lnRef idx="0">
          <a:scrgbClr r="0" g="0" b="0"/>
        </a:lnRef>
        <a:fillRef idx="0">
          <a:scrgbClr r="0" g="0" b="0"/>
        </a:fillRef>
        <a:effectRef idx="0">
          <a:scrgbClr r="0" g="0" b="0"/>
        </a:effectRef>
        <a:fontRef idx="minor"/>
      </xdr:style>
    </xdr:sp>
    <xdr:clientData/>
  </xdr:twoCellAnchor>
  <xdr:twoCellAnchor>
    <xdr:from>
      <xdr:col>2</xdr:col>
      <xdr:colOff>266400</xdr:colOff>
      <xdr:row>76</xdr:row>
      <xdr:rowOff>161640</xdr:rowOff>
    </xdr:from>
    <xdr:to>
      <xdr:col>8</xdr:col>
      <xdr:colOff>561960</xdr:colOff>
      <xdr:row>81</xdr:row>
      <xdr:rowOff>152280</xdr:rowOff>
    </xdr:to>
    <xdr:sp macro="" textlink="">
      <xdr:nvSpPr>
        <xdr:cNvPr id="298" name="Line 1"/>
        <xdr:cNvSpPr/>
      </xdr:nvSpPr>
      <xdr:spPr>
        <a:xfrm>
          <a:off x="1285920" y="23326200"/>
          <a:ext cx="8825040" cy="1514880"/>
        </a:xfrm>
        <a:prstGeom prst="line">
          <a:avLst/>
        </a:prstGeom>
        <a:ln w="34920" cap="rnd">
          <a:solidFill>
            <a:srgbClr val="990000"/>
          </a:solidFill>
          <a:prstDash val="sysDash"/>
          <a:round/>
        </a:ln>
      </xdr:spPr>
      <xdr:style>
        <a:lnRef idx="0">
          <a:scrgbClr r="0" g="0" b="0"/>
        </a:lnRef>
        <a:fillRef idx="0">
          <a:scrgbClr r="0" g="0" b="0"/>
        </a:fillRef>
        <a:effectRef idx="0">
          <a:scrgbClr r="0" g="0" b="0"/>
        </a:effectRef>
        <a:fontRef idx="minor"/>
      </xdr:style>
    </xdr:sp>
    <xdr:clientData/>
  </xdr:twoCellAnchor>
  <xdr:twoCellAnchor>
    <xdr:from>
      <xdr:col>4</xdr:col>
      <xdr:colOff>780840</xdr:colOff>
      <xdr:row>79</xdr:row>
      <xdr:rowOff>142560</xdr:rowOff>
    </xdr:from>
    <xdr:to>
      <xdr:col>8</xdr:col>
      <xdr:colOff>361800</xdr:colOff>
      <xdr:row>82</xdr:row>
      <xdr:rowOff>152280</xdr:rowOff>
    </xdr:to>
    <xdr:sp macro="" textlink="">
      <xdr:nvSpPr>
        <xdr:cNvPr id="299" name="Line 1"/>
        <xdr:cNvSpPr/>
      </xdr:nvSpPr>
      <xdr:spPr>
        <a:xfrm flipV="1">
          <a:off x="4442760" y="24221520"/>
          <a:ext cx="5468040" cy="924120"/>
        </a:xfrm>
        <a:prstGeom prst="line">
          <a:avLst/>
        </a:prstGeom>
        <a:ln w="25560" cap="rnd">
          <a:solidFill>
            <a:srgbClr val="FF9966"/>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1040040</xdr:colOff>
      <xdr:row>83</xdr:row>
      <xdr:rowOff>104760</xdr:rowOff>
    </xdr:from>
    <xdr:to>
      <xdr:col>8</xdr:col>
      <xdr:colOff>504720</xdr:colOff>
      <xdr:row>84</xdr:row>
      <xdr:rowOff>159480</xdr:rowOff>
    </xdr:to>
    <xdr:sp macro="" textlink="">
      <xdr:nvSpPr>
        <xdr:cNvPr id="300" name="Line 1"/>
        <xdr:cNvSpPr/>
      </xdr:nvSpPr>
      <xdr:spPr>
        <a:xfrm flipV="1">
          <a:off x="6446160" y="25403040"/>
          <a:ext cx="3607560" cy="359640"/>
        </a:xfrm>
        <a:prstGeom prst="line">
          <a:avLst/>
        </a:prstGeom>
        <a:ln w="25560">
          <a:solidFill>
            <a:srgbClr val="00B050"/>
          </a:solidFill>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1063080</xdr:colOff>
      <xdr:row>84</xdr:row>
      <xdr:rowOff>180720</xdr:rowOff>
    </xdr:from>
    <xdr:to>
      <xdr:col>5</xdr:col>
      <xdr:colOff>1064520</xdr:colOff>
      <xdr:row>87</xdr:row>
      <xdr:rowOff>223920</xdr:rowOff>
    </xdr:to>
    <xdr:sp macro="" textlink="">
      <xdr:nvSpPr>
        <xdr:cNvPr id="301" name="Line 1"/>
        <xdr:cNvSpPr/>
      </xdr:nvSpPr>
      <xdr:spPr>
        <a:xfrm flipV="1">
          <a:off x="6469200" y="25783920"/>
          <a:ext cx="1440" cy="957600"/>
        </a:xfrm>
        <a:prstGeom prst="line">
          <a:avLst/>
        </a:prstGeom>
        <a:ln w="25560">
          <a:solidFill>
            <a:srgbClr val="00B050"/>
          </a:solidFill>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967320</xdr:colOff>
      <xdr:row>88</xdr:row>
      <xdr:rowOff>260640</xdr:rowOff>
    </xdr:from>
    <xdr:to>
      <xdr:col>4</xdr:col>
      <xdr:colOff>967320</xdr:colOff>
      <xdr:row>90</xdr:row>
      <xdr:rowOff>300960</xdr:rowOff>
    </xdr:to>
    <xdr:sp macro="" textlink="">
      <xdr:nvSpPr>
        <xdr:cNvPr id="302" name="Line 1"/>
        <xdr:cNvSpPr/>
      </xdr:nvSpPr>
      <xdr:spPr>
        <a:xfrm flipV="1">
          <a:off x="4629240" y="27082800"/>
          <a:ext cx="0" cy="650160"/>
        </a:xfrm>
        <a:prstGeom prst="line">
          <a:avLst/>
        </a:prstGeom>
        <a:ln w="25560">
          <a:solidFill>
            <a:srgbClr val="00B050"/>
          </a:solidFill>
          <a:round/>
        </a:ln>
      </xdr:spPr>
      <xdr:style>
        <a:lnRef idx="0">
          <a:scrgbClr r="0" g="0" b="0"/>
        </a:lnRef>
        <a:fillRef idx="0">
          <a:scrgbClr r="0" g="0" b="0"/>
        </a:fillRef>
        <a:effectRef idx="0">
          <a:scrgbClr r="0" g="0" b="0"/>
        </a:effectRef>
        <a:fontRef idx="minor"/>
      </xdr:style>
    </xdr:sp>
    <xdr:clientData/>
  </xdr:twoCellAnchor>
  <xdr:twoCellAnchor editAs="absolute">
    <xdr:from>
      <xdr:col>3</xdr:col>
      <xdr:colOff>871920</xdr:colOff>
      <xdr:row>92</xdr:row>
      <xdr:rowOff>21240</xdr:rowOff>
    </xdr:from>
    <xdr:to>
      <xdr:col>3</xdr:col>
      <xdr:colOff>871920</xdr:colOff>
      <xdr:row>94</xdr:row>
      <xdr:rowOff>61920</xdr:rowOff>
    </xdr:to>
    <xdr:sp macro="" textlink="">
      <xdr:nvSpPr>
        <xdr:cNvPr id="303" name="Line 1"/>
        <xdr:cNvSpPr/>
      </xdr:nvSpPr>
      <xdr:spPr>
        <a:xfrm flipV="1">
          <a:off x="2789280" y="28062720"/>
          <a:ext cx="0" cy="650160"/>
        </a:xfrm>
        <a:prstGeom prst="line">
          <a:avLst/>
        </a:prstGeom>
        <a:ln w="25560">
          <a:solidFill>
            <a:srgbClr val="00B050"/>
          </a:solidFill>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962640</xdr:colOff>
      <xdr:row>87</xdr:row>
      <xdr:rowOff>223920</xdr:rowOff>
    </xdr:from>
    <xdr:to>
      <xdr:col>5</xdr:col>
      <xdr:colOff>1063080</xdr:colOff>
      <xdr:row>88</xdr:row>
      <xdr:rowOff>255960</xdr:rowOff>
    </xdr:to>
    <xdr:sp macro="" textlink="">
      <xdr:nvSpPr>
        <xdr:cNvPr id="304" name="Line 1"/>
        <xdr:cNvSpPr/>
      </xdr:nvSpPr>
      <xdr:spPr>
        <a:xfrm flipV="1">
          <a:off x="4624560" y="26741520"/>
          <a:ext cx="1844640" cy="336600"/>
        </a:xfrm>
        <a:prstGeom prst="line">
          <a:avLst/>
        </a:prstGeom>
        <a:ln w="25560">
          <a:solidFill>
            <a:srgbClr val="00B050"/>
          </a:solidFill>
          <a:round/>
        </a:ln>
      </xdr:spPr>
      <xdr:style>
        <a:lnRef idx="0">
          <a:scrgbClr r="0" g="0" b="0"/>
        </a:lnRef>
        <a:fillRef idx="0">
          <a:scrgbClr r="0" g="0" b="0"/>
        </a:fillRef>
        <a:effectRef idx="0">
          <a:scrgbClr r="0" g="0" b="0"/>
        </a:effectRef>
        <a:fontRef idx="minor"/>
      </xdr:style>
    </xdr:sp>
    <xdr:clientData/>
  </xdr:twoCellAnchor>
  <xdr:twoCellAnchor editAs="absolute">
    <xdr:from>
      <xdr:col>3</xdr:col>
      <xdr:colOff>885600</xdr:colOff>
      <xdr:row>90</xdr:row>
      <xdr:rowOff>296280</xdr:rowOff>
    </xdr:from>
    <xdr:to>
      <xdr:col>4</xdr:col>
      <xdr:colOff>985680</xdr:colOff>
      <xdr:row>92</xdr:row>
      <xdr:rowOff>23760</xdr:rowOff>
    </xdr:to>
    <xdr:sp macro="" textlink="">
      <xdr:nvSpPr>
        <xdr:cNvPr id="305" name="Line 1"/>
        <xdr:cNvSpPr/>
      </xdr:nvSpPr>
      <xdr:spPr>
        <a:xfrm flipV="1">
          <a:off x="2802960" y="27728280"/>
          <a:ext cx="1844640" cy="336960"/>
        </a:xfrm>
        <a:prstGeom prst="line">
          <a:avLst/>
        </a:prstGeom>
        <a:ln w="25560">
          <a:solidFill>
            <a:srgbClr val="00B050"/>
          </a:solidFill>
          <a:round/>
        </a:ln>
      </xdr:spPr>
      <xdr:style>
        <a:lnRef idx="0">
          <a:scrgbClr r="0" g="0" b="0"/>
        </a:lnRef>
        <a:fillRef idx="0">
          <a:scrgbClr r="0" g="0" b="0"/>
        </a:fillRef>
        <a:effectRef idx="0">
          <a:scrgbClr r="0" g="0" b="0"/>
        </a:effectRef>
        <a:fontRef idx="minor"/>
      </xdr:style>
    </xdr:sp>
    <xdr:clientData/>
  </xdr:twoCellAnchor>
  <xdr:twoCellAnchor editAs="absolute">
    <xdr:from>
      <xdr:col>2</xdr:col>
      <xdr:colOff>133200</xdr:colOff>
      <xdr:row>94</xdr:row>
      <xdr:rowOff>64440</xdr:rowOff>
    </xdr:from>
    <xdr:to>
      <xdr:col>3</xdr:col>
      <xdr:colOff>862560</xdr:colOff>
      <xdr:row>95</xdr:row>
      <xdr:rowOff>84600</xdr:rowOff>
    </xdr:to>
    <xdr:sp macro="" textlink="">
      <xdr:nvSpPr>
        <xdr:cNvPr id="306" name="Line 1"/>
        <xdr:cNvSpPr/>
      </xdr:nvSpPr>
      <xdr:spPr>
        <a:xfrm flipV="1">
          <a:off x="1152720" y="28715400"/>
          <a:ext cx="1627200" cy="325080"/>
        </a:xfrm>
        <a:prstGeom prst="line">
          <a:avLst/>
        </a:prstGeom>
        <a:ln w="25560">
          <a:solidFill>
            <a:srgbClr val="00B050"/>
          </a:solidFill>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1141560</xdr:colOff>
      <xdr:row>92</xdr:row>
      <xdr:rowOff>92520</xdr:rowOff>
    </xdr:from>
    <xdr:to>
      <xdr:col>8</xdr:col>
      <xdr:colOff>571320</xdr:colOff>
      <xdr:row>93</xdr:row>
      <xdr:rowOff>114120</xdr:rowOff>
    </xdr:to>
    <xdr:sp macro="" textlink="">
      <xdr:nvSpPr>
        <xdr:cNvPr id="307" name="Line 1"/>
        <xdr:cNvSpPr/>
      </xdr:nvSpPr>
      <xdr:spPr>
        <a:xfrm>
          <a:off x="6547680" y="28134000"/>
          <a:ext cx="3572640" cy="326520"/>
        </a:xfrm>
        <a:prstGeom prst="line">
          <a:avLst/>
        </a:prstGeom>
        <a:ln w="25560">
          <a:solidFill>
            <a:srgbClr val="92D050"/>
          </a:solidFill>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1164240</xdr:colOff>
      <xdr:row>90</xdr:row>
      <xdr:rowOff>133200</xdr:rowOff>
    </xdr:from>
    <xdr:to>
      <xdr:col>5</xdr:col>
      <xdr:colOff>1164240</xdr:colOff>
      <xdr:row>92</xdr:row>
      <xdr:rowOff>113400</xdr:rowOff>
    </xdr:to>
    <xdr:sp macro="" textlink="">
      <xdr:nvSpPr>
        <xdr:cNvPr id="308" name="Line 1"/>
        <xdr:cNvSpPr/>
      </xdr:nvSpPr>
      <xdr:spPr>
        <a:xfrm>
          <a:off x="6570360" y="27565200"/>
          <a:ext cx="0" cy="589680"/>
        </a:xfrm>
        <a:prstGeom prst="line">
          <a:avLst/>
        </a:prstGeom>
        <a:ln w="25560">
          <a:solidFill>
            <a:srgbClr val="92D050"/>
          </a:solidFill>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1086120</xdr:colOff>
      <xdr:row>87</xdr:row>
      <xdr:rowOff>147600</xdr:rowOff>
    </xdr:from>
    <xdr:to>
      <xdr:col>4</xdr:col>
      <xdr:colOff>1086120</xdr:colOff>
      <xdr:row>89</xdr:row>
      <xdr:rowOff>128160</xdr:rowOff>
    </xdr:to>
    <xdr:sp macro="" textlink="">
      <xdr:nvSpPr>
        <xdr:cNvPr id="309" name="Line 1"/>
        <xdr:cNvSpPr/>
      </xdr:nvSpPr>
      <xdr:spPr>
        <a:xfrm>
          <a:off x="4748040" y="26665200"/>
          <a:ext cx="0" cy="590040"/>
        </a:xfrm>
        <a:prstGeom prst="line">
          <a:avLst/>
        </a:prstGeom>
        <a:ln w="25560">
          <a:solidFill>
            <a:srgbClr val="92D050"/>
          </a:solidFill>
          <a:round/>
        </a:ln>
      </xdr:spPr>
      <xdr:style>
        <a:lnRef idx="0">
          <a:scrgbClr r="0" g="0" b="0"/>
        </a:lnRef>
        <a:fillRef idx="0">
          <a:scrgbClr r="0" g="0" b="0"/>
        </a:fillRef>
        <a:effectRef idx="0">
          <a:scrgbClr r="0" g="0" b="0"/>
        </a:effectRef>
        <a:fontRef idx="minor"/>
      </xdr:style>
    </xdr:sp>
    <xdr:clientData/>
  </xdr:twoCellAnchor>
  <xdr:twoCellAnchor editAs="absolute">
    <xdr:from>
      <xdr:col>3</xdr:col>
      <xdr:colOff>1008360</xdr:colOff>
      <xdr:row>84</xdr:row>
      <xdr:rowOff>172800</xdr:rowOff>
    </xdr:from>
    <xdr:to>
      <xdr:col>3</xdr:col>
      <xdr:colOff>1008360</xdr:colOff>
      <xdr:row>86</xdr:row>
      <xdr:rowOff>153360</xdr:rowOff>
    </xdr:to>
    <xdr:sp macro="" textlink="">
      <xdr:nvSpPr>
        <xdr:cNvPr id="310" name="Line 1"/>
        <xdr:cNvSpPr/>
      </xdr:nvSpPr>
      <xdr:spPr>
        <a:xfrm>
          <a:off x="2925720" y="25776000"/>
          <a:ext cx="0" cy="590040"/>
        </a:xfrm>
        <a:prstGeom prst="line">
          <a:avLst/>
        </a:prstGeom>
        <a:ln w="25560">
          <a:solidFill>
            <a:srgbClr val="92D050"/>
          </a:solidFill>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1081440</xdr:colOff>
      <xdr:row>89</xdr:row>
      <xdr:rowOff>132480</xdr:rowOff>
    </xdr:from>
    <xdr:to>
      <xdr:col>5</xdr:col>
      <xdr:colOff>1164240</xdr:colOff>
      <xdr:row>90</xdr:row>
      <xdr:rowOff>133200</xdr:rowOff>
    </xdr:to>
    <xdr:sp macro="" textlink="">
      <xdr:nvSpPr>
        <xdr:cNvPr id="311" name="Line 1"/>
        <xdr:cNvSpPr/>
      </xdr:nvSpPr>
      <xdr:spPr>
        <a:xfrm>
          <a:off x="4743360" y="27259560"/>
          <a:ext cx="1827000" cy="305640"/>
        </a:xfrm>
        <a:prstGeom prst="line">
          <a:avLst/>
        </a:prstGeom>
        <a:ln w="25560">
          <a:solidFill>
            <a:srgbClr val="92D050"/>
          </a:solidFill>
          <a:round/>
        </a:ln>
      </xdr:spPr>
      <xdr:style>
        <a:lnRef idx="0">
          <a:scrgbClr r="0" g="0" b="0"/>
        </a:lnRef>
        <a:fillRef idx="0">
          <a:scrgbClr r="0" g="0" b="0"/>
        </a:fillRef>
        <a:effectRef idx="0">
          <a:scrgbClr r="0" g="0" b="0"/>
        </a:effectRef>
        <a:fontRef idx="minor"/>
      </xdr:style>
    </xdr:sp>
    <xdr:clientData/>
  </xdr:twoCellAnchor>
  <xdr:twoCellAnchor editAs="absolute">
    <xdr:from>
      <xdr:col>3</xdr:col>
      <xdr:colOff>1022040</xdr:colOff>
      <xdr:row>86</xdr:row>
      <xdr:rowOff>151200</xdr:rowOff>
    </xdr:from>
    <xdr:to>
      <xdr:col>4</xdr:col>
      <xdr:colOff>1104120</xdr:colOff>
      <xdr:row>87</xdr:row>
      <xdr:rowOff>151920</xdr:rowOff>
    </xdr:to>
    <xdr:sp macro="" textlink="">
      <xdr:nvSpPr>
        <xdr:cNvPr id="312" name="Line 1"/>
        <xdr:cNvSpPr/>
      </xdr:nvSpPr>
      <xdr:spPr>
        <a:xfrm>
          <a:off x="2939400" y="26363880"/>
          <a:ext cx="1826640" cy="305640"/>
        </a:xfrm>
        <a:prstGeom prst="line">
          <a:avLst/>
        </a:prstGeom>
        <a:ln w="25560">
          <a:solidFill>
            <a:srgbClr val="92D050"/>
          </a:solidFill>
          <a:round/>
        </a:ln>
      </xdr:spPr>
      <xdr:style>
        <a:lnRef idx="0">
          <a:scrgbClr r="0" g="0" b="0"/>
        </a:lnRef>
        <a:fillRef idx="0">
          <a:scrgbClr r="0" g="0" b="0"/>
        </a:fillRef>
        <a:effectRef idx="0">
          <a:scrgbClr r="0" g="0" b="0"/>
        </a:effectRef>
        <a:fontRef idx="minor"/>
      </xdr:style>
    </xdr:sp>
    <xdr:clientData/>
  </xdr:twoCellAnchor>
  <xdr:twoCellAnchor editAs="absolute">
    <xdr:from>
      <xdr:col>2</xdr:col>
      <xdr:colOff>285480</xdr:colOff>
      <xdr:row>83</xdr:row>
      <xdr:rowOff>180720</xdr:rowOff>
    </xdr:from>
    <xdr:to>
      <xdr:col>3</xdr:col>
      <xdr:colOff>999360</xdr:colOff>
      <xdr:row>84</xdr:row>
      <xdr:rowOff>171000</xdr:rowOff>
    </xdr:to>
    <xdr:sp macro="" textlink="">
      <xdr:nvSpPr>
        <xdr:cNvPr id="313" name="Line 1"/>
        <xdr:cNvSpPr/>
      </xdr:nvSpPr>
      <xdr:spPr>
        <a:xfrm>
          <a:off x="1305000" y="25479000"/>
          <a:ext cx="1611720" cy="295200"/>
        </a:xfrm>
        <a:prstGeom prst="line">
          <a:avLst/>
        </a:prstGeom>
        <a:ln w="25560">
          <a:solidFill>
            <a:srgbClr val="92D050"/>
          </a:solidFill>
          <a:round/>
        </a:ln>
      </xdr:spPr>
      <xdr:style>
        <a:lnRef idx="0">
          <a:scrgbClr r="0" g="0" b="0"/>
        </a:lnRef>
        <a:fillRef idx="0">
          <a:scrgbClr r="0" g="0" b="0"/>
        </a:fillRef>
        <a:effectRef idx="0">
          <a:scrgbClr r="0" g="0" b="0"/>
        </a:effectRef>
        <a:fontRef idx="minor"/>
      </xdr:style>
    </xdr:sp>
    <xdr:clientData/>
  </xdr:twoCellAnchor>
  <xdr:twoCellAnchor>
    <xdr:from>
      <xdr:col>4</xdr:col>
      <xdr:colOff>771480</xdr:colOff>
      <xdr:row>92</xdr:row>
      <xdr:rowOff>180720</xdr:rowOff>
    </xdr:from>
    <xdr:to>
      <xdr:col>4</xdr:col>
      <xdr:colOff>771480</xdr:colOff>
      <xdr:row>94</xdr:row>
      <xdr:rowOff>114120</xdr:rowOff>
    </xdr:to>
    <xdr:sp macro="" textlink="">
      <xdr:nvSpPr>
        <xdr:cNvPr id="314" name="Line 1"/>
        <xdr:cNvSpPr/>
      </xdr:nvSpPr>
      <xdr:spPr>
        <a:xfrm>
          <a:off x="4433400" y="28222200"/>
          <a:ext cx="0" cy="542880"/>
        </a:xfrm>
        <a:prstGeom prst="line">
          <a:avLst/>
        </a:prstGeom>
        <a:ln w="25560" cap="rnd">
          <a:prstDash val="sysDot"/>
          <a:round/>
        </a:ln>
      </xdr:spPr>
      <xdr:style>
        <a:lnRef idx="0">
          <a:scrgbClr r="0" g="0" b="0"/>
        </a:lnRef>
        <a:fillRef idx="0">
          <a:scrgbClr r="0" g="0" b="0"/>
        </a:fillRef>
        <a:effectRef idx="0">
          <a:scrgbClr r="0" g="0" b="0"/>
        </a:effectRef>
        <a:fontRef idx="minor"/>
      </xdr:style>
    </xdr:sp>
    <xdr:clientData/>
  </xdr:twoCellAnchor>
  <xdr:twoCellAnchor>
    <xdr:from>
      <xdr:col>0</xdr:col>
      <xdr:colOff>0</xdr:colOff>
      <xdr:row>99</xdr:row>
      <xdr:rowOff>0</xdr:rowOff>
    </xdr:from>
    <xdr:to>
      <xdr:col>0</xdr:col>
      <xdr:colOff>360</xdr:colOff>
      <xdr:row>99</xdr:row>
      <xdr:rowOff>360</xdr:rowOff>
    </xdr:to>
    <xdr:sp macro="" textlink="">
      <xdr:nvSpPr>
        <xdr:cNvPr id="315" name="CustomShape 1" hidden="1"/>
        <xdr:cNvSpPr/>
      </xdr:nvSpPr>
      <xdr:spPr>
        <a:xfrm>
          <a:off x="0" y="30175200"/>
          <a:ext cx="360" cy="360"/>
        </a:xfrm>
        <a:custGeom>
          <a:avLst/>
          <a:gdLst/>
          <a:ahLst/>
          <a:cxnLst/>
          <a:rect l="l" t="t" r="r" b="b"/>
          <a:pathLst>
            <a:path w="1" h="1">
              <a:moveTo>
                <a:pt x="0" y="0"/>
              </a:moveTo>
              <a:lnTo>
                <a:pt x="0" y="0"/>
              </a:lnTo>
            </a:path>
          </a:pathLst>
        </a:custGeom>
        <a:noFill/>
        <a:ln w="25560" cap="rnd">
          <a:solidFill>
            <a:srgbClr val="000000"/>
          </a:solidFill>
          <a:prstDash val="sysDot"/>
          <a:round/>
        </a:ln>
      </xdr:spPr>
      <xdr:style>
        <a:lnRef idx="0">
          <a:scrgbClr r="0" g="0" b="0"/>
        </a:lnRef>
        <a:fillRef idx="0">
          <a:scrgbClr r="0" g="0" b="0"/>
        </a:fillRef>
        <a:effectRef idx="0">
          <a:scrgbClr r="0" g="0" b="0"/>
        </a:effectRef>
        <a:fontRef idx="minor"/>
      </xdr:style>
    </xdr:sp>
    <xdr:clientData/>
  </xdr:twoCellAnchor>
  <xdr:twoCellAnchor>
    <xdr:from>
      <xdr:col>4</xdr:col>
      <xdr:colOff>780840</xdr:colOff>
      <xdr:row>94</xdr:row>
      <xdr:rowOff>75960</xdr:rowOff>
    </xdr:from>
    <xdr:to>
      <xdr:col>8</xdr:col>
      <xdr:colOff>666720</xdr:colOff>
      <xdr:row>97</xdr:row>
      <xdr:rowOff>152280</xdr:rowOff>
    </xdr:to>
    <xdr:sp macro="" textlink="">
      <xdr:nvSpPr>
        <xdr:cNvPr id="316" name="Line 1"/>
        <xdr:cNvSpPr/>
      </xdr:nvSpPr>
      <xdr:spPr>
        <a:xfrm>
          <a:off x="4442760" y="28726920"/>
          <a:ext cx="5772960" cy="990720"/>
        </a:xfrm>
        <a:prstGeom prst="line">
          <a:avLst/>
        </a:prstGeom>
        <a:ln w="25560" cap="rnd">
          <a:prstDash val="sysDot"/>
          <a:round/>
        </a:ln>
      </xdr:spPr>
      <xdr:style>
        <a:lnRef idx="0">
          <a:scrgbClr r="0" g="0" b="0"/>
        </a:lnRef>
        <a:fillRef idx="0">
          <a:scrgbClr r="0" g="0" b="0"/>
        </a:fillRef>
        <a:effectRef idx="0">
          <a:scrgbClr r="0" g="0" b="0"/>
        </a:effectRef>
        <a:fontRef idx="minor"/>
      </xdr:style>
    </xdr:sp>
    <xdr:clientData/>
  </xdr:twoCellAnchor>
  <xdr:twoCellAnchor>
    <xdr:from>
      <xdr:col>0</xdr:col>
      <xdr:colOff>0</xdr:colOff>
      <xdr:row>99</xdr:row>
      <xdr:rowOff>0</xdr:rowOff>
    </xdr:from>
    <xdr:to>
      <xdr:col>0</xdr:col>
      <xdr:colOff>360</xdr:colOff>
      <xdr:row>99</xdr:row>
      <xdr:rowOff>360</xdr:rowOff>
    </xdr:to>
    <xdr:sp macro="" textlink="">
      <xdr:nvSpPr>
        <xdr:cNvPr id="317" name="CustomShape 1" hidden="1"/>
        <xdr:cNvSpPr/>
      </xdr:nvSpPr>
      <xdr:spPr>
        <a:xfrm>
          <a:off x="0" y="30175200"/>
          <a:ext cx="360" cy="360"/>
        </a:xfrm>
        <a:custGeom>
          <a:avLst/>
          <a:gdLst/>
          <a:ahLst/>
          <a:cxnLst/>
          <a:rect l="l" t="t" r="r" b="b"/>
          <a:pathLst>
            <a:path w="1" h="1">
              <a:moveTo>
                <a:pt x="0" y="0"/>
              </a:moveTo>
              <a:lnTo>
                <a:pt x="0" y="0"/>
              </a:lnTo>
            </a:path>
          </a:pathLst>
        </a:custGeom>
        <a:noFill/>
        <a:ln w="38160">
          <a:solidFill>
            <a:srgbClr val="92D050"/>
          </a:solidFill>
          <a:round/>
        </a:ln>
      </xdr:spPr>
      <xdr:style>
        <a:lnRef idx="0">
          <a:scrgbClr r="0" g="0" b="0"/>
        </a:lnRef>
        <a:fillRef idx="0">
          <a:scrgbClr r="0" g="0" b="0"/>
        </a:fillRef>
        <a:effectRef idx="0">
          <a:scrgbClr r="0" g="0" b="0"/>
        </a:effectRef>
        <a:fontRef idx="minor"/>
      </xdr:style>
    </xdr:sp>
    <xdr:clientData/>
  </xdr:twoCellAnchor>
  <xdr:twoCellAnchor>
    <xdr:from>
      <xdr:col>2</xdr:col>
      <xdr:colOff>295200</xdr:colOff>
      <xdr:row>88</xdr:row>
      <xdr:rowOff>152280</xdr:rowOff>
    </xdr:from>
    <xdr:to>
      <xdr:col>6</xdr:col>
      <xdr:colOff>1000080</xdr:colOff>
      <xdr:row>92</xdr:row>
      <xdr:rowOff>180720</xdr:rowOff>
    </xdr:to>
    <xdr:sp macro="" textlink="">
      <xdr:nvSpPr>
        <xdr:cNvPr id="318" name="Line 1"/>
        <xdr:cNvSpPr/>
      </xdr:nvSpPr>
      <xdr:spPr>
        <a:xfrm>
          <a:off x="1314720" y="26974440"/>
          <a:ext cx="6836040" cy="1247760"/>
        </a:xfrm>
        <a:prstGeom prst="line">
          <a:avLst/>
        </a:prstGeom>
        <a:ln w="38160">
          <a:solidFill>
            <a:srgbClr val="33CCCC"/>
          </a:solidFill>
          <a:round/>
        </a:ln>
      </xdr:spPr>
      <xdr:style>
        <a:lnRef idx="0">
          <a:scrgbClr r="0" g="0" b="0"/>
        </a:lnRef>
        <a:fillRef idx="0">
          <a:scrgbClr r="0" g="0" b="0"/>
        </a:fillRef>
        <a:effectRef idx="0">
          <a:scrgbClr r="0" g="0" b="0"/>
        </a:effectRef>
        <a:fontRef idx="minor"/>
      </xdr:style>
    </xdr:sp>
    <xdr:clientData/>
  </xdr:twoCellAnchor>
  <xdr:twoCellAnchor>
    <xdr:from>
      <xdr:col>10</xdr:col>
      <xdr:colOff>485640</xdr:colOff>
      <xdr:row>92</xdr:row>
      <xdr:rowOff>114120</xdr:rowOff>
    </xdr:from>
    <xdr:to>
      <xdr:col>12</xdr:col>
      <xdr:colOff>742680</xdr:colOff>
      <xdr:row>94</xdr:row>
      <xdr:rowOff>104760</xdr:rowOff>
    </xdr:to>
    <xdr:sp macro="" textlink="">
      <xdr:nvSpPr>
        <xdr:cNvPr id="319" name="Line 1"/>
        <xdr:cNvSpPr/>
      </xdr:nvSpPr>
      <xdr:spPr>
        <a:xfrm>
          <a:off x="11458800" y="28155600"/>
          <a:ext cx="3745800" cy="600120"/>
        </a:xfrm>
        <a:prstGeom prst="line">
          <a:avLst/>
        </a:prstGeom>
        <a:ln w="38160">
          <a:solidFill>
            <a:srgbClr val="33CCCC"/>
          </a:solidFill>
          <a:round/>
        </a:ln>
      </xdr:spPr>
      <xdr:style>
        <a:lnRef idx="0">
          <a:scrgbClr r="0" g="0" b="0"/>
        </a:lnRef>
        <a:fillRef idx="0">
          <a:scrgbClr r="0" g="0" b="0"/>
        </a:fillRef>
        <a:effectRef idx="0">
          <a:scrgbClr r="0" g="0" b="0"/>
        </a:effectRef>
        <a:fontRef idx="minor"/>
      </xdr:style>
    </xdr:sp>
    <xdr:clientData/>
  </xdr:twoCellAnchor>
  <xdr:twoCellAnchor>
    <xdr:from>
      <xdr:col>6</xdr:col>
      <xdr:colOff>1066680</xdr:colOff>
      <xdr:row>92</xdr:row>
      <xdr:rowOff>114120</xdr:rowOff>
    </xdr:from>
    <xdr:to>
      <xdr:col>10</xdr:col>
      <xdr:colOff>485640</xdr:colOff>
      <xdr:row>92</xdr:row>
      <xdr:rowOff>123480</xdr:rowOff>
    </xdr:to>
    <xdr:sp macro="" textlink="">
      <xdr:nvSpPr>
        <xdr:cNvPr id="320" name="Line 1"/>
        <xdr:cNvSpPr/>
      </xdr:nvSpPr>
      <xdr:spPr>
        <a:xfrm flipV="1">
          <a:off x="8217360" y="28155600"/>
          <a:ext cx="3241440" cy="9360"/>
        </a:xfrm>
        <a:prstGeom prst="line">
          <a:avLst/>
        </a:prstGeom>
        <a:ln w="38160" cap="rnd">
          <a:solidFill>
            <a:srgbClr val="33CCCC"/>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2</xdr:col>
      <xdr:colOff>285480</xdr:colOff>
      <xdr:row>41</xdr:row>
      <xdr:rowOff>142560</xdr:rowOff>
    </xdr:from>
    <xdr:to>
      <xdr:col>5</xdr:col>
      <xdr:colOff>940680</xdr:colOff>
      <xdr:row>44</xdr:row>
      <xdr:rowOff>175680</xdr:rowOff>
    </xdr:to>
    <xdr:sp macro="" textlink="">
      <xdr:nvSpPr>
        <xdr:cNvPr id="321" name="Line 1"/>
        <xdr:cNvSpPr/>
      </xdr:nvSpPr>
      <xdr:spPr>
        <a:xfrm>
          <a:off x="1305000" y="12639240"/>
          <a:ext cx="5041800" cy="947520"/>
        </a:xfrm>
        <a:prstGeom prst="line">
          <a:avLst/>
        </a:prstGeom>
        <a:ln w="38160">
          <a:solidFill>
            <a:srgbClr val="376092"/>
          </a:solidFill>
          <a:round/>
        </a:ln>
      </xdr:spPr>
      <xdr:style>
        <a:lnRef idx="0">
          <a:scrgbClr r="0" g="0" b="0"/>
        </a:lnRef>
        <a:fillRef idx="0">
          <a:scrgbClr r="0" g="0" b="0"/>
        </a:fillRef>
        <a:effectRef idx="0">
          <a:scrgbClr r="0" g="0" b="0"/>
        </a:effectRef>
        <a:fontRef idx="minor"/>
      </xdr:style>
    </xdr:sp>
    <xdr:clientData/>
  </xdr:twoCellAnchor>
  <xdr:twoCellAnchor editAs="absolute">
    <xdr:from>
      <xdr:col>6</xdr:col>
      <xdr:colOff>881280</xdr:colOff>
      <xdr:row>47</xdr:row>
      <xdr:rowOff>208440</xdr:rowOff>
    </xdr:from>
    <xdr:to>
      <xdr:col>10</xdr:col>
      <xdr:colOff>636120</xdr:colOff>
      <xdr:row>47</xdr:row>
      <xdr:rowOff>221760</xdr:rowOff>
    </xdr:to>
    <xdr:sp macro="" textlink="">
      <xdr:nvSpPr>
        <xdr:cNvPr id="322" name="Line 1"/>
        <xdr:cNvSpPr/>
      </xdr:nvSpPr>
      <xdr:spPr>
        <a:xfrm flipV="1">
          <a:off x="8031960" y="14533920"/>
          <a:ext cx="3577320" cy="13320"/>
        </a:xfrm>
        <a:prstGeom prst="line">
          <a:avLst/>
        </a:prstGeom>
        <a:ln w="38160" cap="rnd">
          <a:solidFill>
            <a:srgbClr val="376092"/>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10</xdr:col>
      <xdr:colOff>650160</xdr:colOff>
      <xdr:row>47</xdr:row>
      <xdr:rowOff>221760</xdr:rowOff>
    </xdr:from>
    <xdr:to>
      <xdr:col>12</xdr:col>
      <xdr:colOff>752400</xdr:colOff>
      <xdr:row>49</xdr:row>
      <xdr:rowOff>257040</xdr:rowOff>
    </xdr:to>
    <xdr:sp macro="" textlink="">
      <xdr:nvSpPr>
        <xdr:cNvPr id="323" name="Line 1"/>
        <xdr:cNvSpPr/>
      </xdr:nvSpPr>
      <xdr:spPr>
        <a:xfrm>
          <a:off x="11623320" y="14547240"/>
          <a:ext cx="3591000" cy="644760"/>
        </a:xfrm>
        <a:prstGeom prst="line">
          <a:avLst/>
        </a:prstGeom>
        <a:ln w="38160">
          <a:solidFill>
            <a:srgbClr val="376092"/>
          </a:solidFill>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1009800</xdr:colOff>
      <xdr:row>44</xdr:row>
      <xdr:rowOff>228240</xdr:rowOff>
    </xdr:from>
    <xdr:to>
      <xdr:col>5</xdr:col>
      <xdr:colOff>1009800</xdr:colOff>
      <xdr:row>46</xdr:row>
      <xdr:rowOff>210960</xdr:rowOff>
    </xdr:to>
    <xdr:sp macro="" textlink="">
      <xdr:nvSpPr>
        <xdr:cNvPr id="324" name="Line 1"/>
        <xdr:cNvSpPr/>
      </xdr:nvSpPr>
      <xdr:spPr>
        <a:xfrm>
          <a:off x="6415920" y="13639320"/>
          <a:ext cx="0" cy="592200"/>
        </a:xfrm>
        <a:prstGeom prst="line">
          <a:avLst/>
        </a:prstGeom>
        <a:ln w="38160">
          <a:solidFill>
            <a:srgbClr val="376092"/>
          </a:solidFill>
          <a:round/>
        </a:ln>
      </xdr:spPr>
      <xdr:style>
        <a:lnRef idx="0">
          <a:scrgbClr r="0" g="0" b="0"/>
        </a:lnRef>
        <a:fillRef idx="0">
          <a:scrgbClr r="0" g="0" b="0"/>
        </a:fillRef>
        <a:effectRef idx="0">
          <a:scrgbClr r="0" g="0" b="0"/>
        </a:effectRef>
        <a:fontRef idx="minor"/>
      </xdr:style>
    </xdr:sp>
    <xdr:clientData/>
  </xdr:twoCellAnchor>
  <xdr:twoCellAnchor editAs="absolute">
    <xdr:from>
      <xdr:col>5</xdr:col>
      <xdr:colOff>1051200</xdr:colOff>
      <xdr:row>46</xdr:row>
      <xdr:rowOff>210960</xdr:rowOff>
    </xdr:from>
    <xdr:to>
      <xdr:col>6</xdr:col>
      <xdr:colOff>936360</xdr:colOff>
      <xdr:row>47</xdr:row>
      <xdr:rowOff>208440</xdr:rowOff>
    </xdr:to>
    <xdr:sp macro="" textlink="">
      <xdr:nvSpPr>
        <xdr:cNvPr id="325" name="Line 1"/>
        <xdr:cNvSpPr/>
      </xdr:nvSpPr>
      <xdr:spPr>
        <a:xfrm>
          <a:off x="6457320" y="14231520"/>
          <a:ext cx="1629720" cy="302400"/>
        </a:xfrm>
        <a:prstGeom prst="line">
          <a:avLst/>
        </a:prstGeom>
        <a:ln w="38160">
          <a:solidFill>
            <a:srgbClr val="376092"/>
          </a:solidFill>
          <a:round/>
        </a:ln>
      </xdr:spPr>
      <xdr:style>
        <a:lnRef idx="0">
          <a:scrgbClr r="0" g="0" b="0"/>
        </a:lnRef>
        <a:fillRef idx="0">
          <a:scrgbClr r="0" g="0" b="0"/>
        </a:fillRef>
        <a:effectRef idx="0">
          <a:scrgbClr r="0" g="0" b="0"/>
        </a:effectRef>
        <a:fontRef idx="minor"/>
      </xdr:style>
    </xdr:sp>
    <xdr:clientData/>
  </xdr:twoCellAnchor>
  <xdr:twoCellAnchor>
    <xdr:from>
      <xdr:col>5</xdr:col>
      <xdr:colOff>914400</xdr:colOff>
      <xdr:row>59</xdr:row>
      <xdr:rowOff>180720</xdr:rowOff>
    </xdr:from>
    <xdr:to>
      <xdr:col>5</xdr:col>
      <xdr:colOff>933120</xdr:colOff>
      <xdr:row>61</xdr:row>
      <xdr:rowOff>152280</xdr:rowOff>
    </xdr:to>
    <xdr:sp macro="" textlink="">
      <xdr:nvSpPr>
        <xdr:cNvPr id="326" name="Line 1"/>
        <xdr:cNvSpPr/>
      </xdr:nvSpPr>
      <xdr:spPr>
        <a:xfrm flipH="1" flipV="1">
          <a:off x="6320520" y="18163800"/>
          <a:ext cx="18720" cy="581040"/>
        </a:xfrm>
        <a:prstGeom prst="line">
          <a:avLst/>
        </a:prstGeom>
        <a:ln w="38160">
          <a:solidFill>
            <a:srgbClr val="376092"/>
          </a:solidFill>
          <a:round/>
        </a:ln>
      </xdr:spPr>
      <xdr:style>
        <a:lnRef idx="0">
          <a:scrgbClr r="0" g="0" b="0"/>
        </a:lnRef>
        <a:fillRef idx="0">
          <a:scrgbClr r="0" g="0" b="0"/>
        </a:fillRef>
        <a:effectRef idx="0">
          <a:scrgbClr r="0" g="0" b="0"/>
        </a:effectRef>
        <a:fontRef idx="minor"/>
      </xdr:style>
    </xdr:sp>
    <xdr:clientData/>
  </xdr:twoCellAnchor>
  <xdr:twoCellAnchor>
    <xdr:from>
      <xdr:col>5</xdr:col>
      <xdr:colOff>933120</xdr:colOff>
      <xdr:row>58</xdr:row>
      <xdr:rowOff>199800</xdr:rowOff>
    </xdr:from>
    <xdr:to>
      <xdr:col>6</xdr:col>
      <xdr:colOff>1000080</xdr:colOff>
      <xdr:row>59</xdr:row>
      <xdr:rowOff>152280</xdr:rowOff>
    </xdr:to>
    <xdr:sp macro="" textlink="">
      <xdr:nvSpPr>
        <xdr:cNvPr id="327" name="Line 1"/>
        <xdr:cNvSpPr/>
      </xdr:nvSpPr>
      <xdr:spPr>
        <a:xfrm flipV="1">
          <a:off x="6339240" y="17877960"/>
          <a:ext cx="1811520" cy="257400"/>
        </a:xfrm>
        <a:prstGeom prst="line">
          <a:avLst/>
        </a:prstGeom>
        <a:ln w="38160">
          <a:solidFill>
            <a:srgbClr val="376092"/>
          </a:solidFill>
          <a:round/>
        </a:ln>
      </xdr:spPr>
      <xdr:style>
        <a:lnRef idx="0">
          <a:scrgbClr r="0" g="0" b="0"/>
        </a:lnRef>
        <a:fillRef idx="0">
          <a:scrgbClr r="0" g="0" b="0"/>
        </a:fillRef>
        <a:effectRef idx="0">
          <a:scrgbClr r="0" g="0" b="0"/>
        </a:effectRef>
        <a:fontRef idx="minor"/>
      </xdr:style>
    </xdr:sp>
    <xdr:clientData/>
  </xdr:twoCellAnchor>
  <xdr:twoCellAnchor>
    <xdr:from>
      <xdr:col>19</xdr:col>
      <xdr:colOff>37800</xdr:colOff>
      <xdr:row>2</xdr:row>
      <xdr:rowOff>142560</xdr:rowOff>
    </xdr:from>
    <xdr:to>
      <xdr:col>19</xdr:col>
      <xdr:colOff>923760</xdr:colOff>
      <xdr:row>2</xdr:row>
      <xdr:rowOff>152280</xdr:rowOff>
    </xdr:to>
    <xdr:sp macro="" textlink="">
      <xdr:nvSpPr>
        <xdr:cNvPr id="328" name="Line 1"/>
        <xdr:cNvSpPr/>
      </xdr:nvSpPr>
      <xdr:spPr>
        <a:xfrm>
          <a:off x="24710400" y="752040"/>
          <a:ext cx="885960" cy="9720"/>
        </a:xfrm>
        <a:prstGeom prst="line">
          <a:avLst/>
        </a:prstGeom>
        <a:ln w="38160">
          <a:solidFill>
            <a:srgbClr val="CC00CC"/>
          </a:solidFill>
          <a:round/>
        </a:ln>
      </xdr:spPr>
      <xdr:style>
        <a:lnRef idx="0">
          <a:scrgbClr r="0" g="0" b="0"/>
        </a:lnRef>
        <a:fillRef idx="0">
          <a:scrgbClr r="0" g="0" b="0"/>
        </a:fillRef>
        <a:effectRef idx="0">
          <a:scrgbClr r="0" g="0" b="0"/>
        </a:effectRef>
        <a:fontRef idx="minor"/>
      </xdr:style>
    </xdr:sp>
    <xdr:clientData/>
  </xdr:twoCellAnchor>
  <xdr:twoCellAnchor>
    <xdr:from>
      <xdr:col>19</xdr:col>
      <xdr:colOff>47520</xdr:colOff>
      <xdr:row>1</xdr:row>
      <xdr:rowOff>152280</xdr:rowOff>
    </xdr:from>
    <xdr:to>
      <xdr:col>19</xdr:col>
      <xdr:colOff>923760</xdr:colOff>
      <xdr:row>1</xdr:row>
      <xdr:rowOff>152280</xdr:rowOff>
    </xdr:to>
    <xdr:sp macro="" textlink="">
      <xdr:nvSpPr>
        <xdr:cNvPr id="329" name="Line 1"/>
        <xdr:cNvSpPr/>
      </xdr:nvSpPr>
      <xdr:spPr>
        <a:xfrm>
          <a:off x="24720120" y="456840"/>
          <a:ext cx="876240" cy="0"/>
        </a:xfrm>
        <a:prstGeom prst="line">
          <a:avLst/>
        </a:prstGeom>
        <a:ln w="38160">
          <a:solidFill>
            <a:srgbClr val="7030A0"/>
          </a:solidFill>
          <a:round/>
        </a:ln>
      </xdr:spPr>
      <xdr:style>
        <a:lnRef idx="0">
          <a:scrgbClr r="0" g="0" b="0"/>
        </a:lnRef>
        <a:fillRef idx="0">
          <a:scrgbClr r="0" g="0" b="0"/>
        </a:fillRef>
        <a:effectRef idx="0">
          <a:scrgbClr r="0" g="0" b="0"/>
        </a:effectRef>
        <a:fontRef idx="minor"/>
      </xdr:style>
    </xdr:sp>
    <xdr:clientData/>
  </xdr:twoCellAnchor>
  <xdr:twoCellAnchor editAs="absolute">
    <xdr:from>
      <xdr:col>13</xdr:col>
      <xdr:colOff>824400</xdr:colOff>
      <xdr:row>41</xdr:row>
      <xdr:rowOff>85680</xdr:rowOff>
    </xdr:from>
    <xdr:to>
      <xdr:col>13</xdr:col>
      <xdr:colOff>833040</xdr:colOff>
      <xdr:row>42</xdr:row>
      <xdr:rowOff>95400</xdr:rowOff>
    </xdr:to>
    <xdr:sp macro="" textlink="">
      <xdr:nvSpPr>
        <xdr:cNvPr id="330" name="Line 1"/>
        <xdr:cNvSpPr/>
      </xdr:nvSpPr>
      <xdr:spPr>
        <a:xfrm flipH="1" flipV="1">
          <a:off x="17030520" y="12582360"/>
          <a:ext cx="8640" cy="314640"/>
        </a:xfrm>
        <a:prstGeom prst="line">
          <a:avLst/>
        </a:prstGeom>
        <a:ln w="38160">
          <a:solidFill>
            <a:srgbClr val="7030A0"/>
          </a:solidFill>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1225080</xdr:colOff>
      <xdr:row>42</xdr:row>
      <xdr:rowOff>95400</xdr:rowOff>
    </xdr:from>
    <xdr:to>
      <xdr:col>13</xdr:col>
      <xdr:colOff>833040</xdr:colOff>
      <xdr:row>42</xdr:row>
      <xdr:rowOff>151920</xdr:rowOff>
    </xdr:to>
    <xdr:sp macro="" textlink="">
      <xdr:nvSpPr>
        <xdr:cNvPr id="331" name="Line 1"/>
        <xdr:cNvSpPr/>
      </xdr:nvSpPr>
      <xdr:spPr>
        <a:xfrm flipH="1" flipV="1">
          <a:off x="4887000" y="12897000"/>
          <a:ext cx="12152160" cy="56520"/>
        </a:xfrm>
        <a:prstGeom prst="line">
          <a:avLst/>
        </a:prstGeom>
        <a:ln w="38160" cap="rnd">
          <a:solidFill>
            <a:srgbClr val="7030A0"/>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2</xdr:col>
      <xdr:colOff>276120</xdr:colOff>
      <xdr:row>42</xdr:row>
      <xdr:rowOff>67320</xdr:rowOff>
    </xdr:from>
    <xdr:to>
      <xdr:col>4</xdr:col>
      <xdr:colOff>1296720</xdr:colOff>
      <xdr:row>44</xdr:row>
      <xdr:rowOff>104760</xdr:rowOff>
    </xdr:to>
    <xdr:sp macro="" textlink="">
      <xdr:nvSpPr>
        <xdr:cNvPr id="332" name="Line 1"/>
        <xdr:cNvSpPr/>
      </xdr:nvSpPr>
      <xdr:spPr>
        <a:xfrm flipH="1">
          <a:off x="1295640" y="12868920"/>
          <a:ext cx="3663000" cy="646920"/>
        </a:xfrm>
        <a:prstGeom prst="line">
          <a:avLst/>
        </a:prstGeom>
        <a:ln w="38160">
          <a:solidFill>
            <a:srgbClr val="7030A0"/>
          </a:solidFill>
          <a:round/>
        </a:ln>
      </xdr:spPr>
      <xdr:style>
        <a:lnRef idx="0">
          <a:scrgbClr r="0" g="0" b="0"/>
        </a:lnRef>
        <a:fillRef idx="0">
          <a:scrgbClr r="0" g="0" b="0"/>
        </a:fillRef>
        <a:effectRef idx="0">
          <a:scrgbClr r="0" g="0" b="0"/>
        </a:effectRef>
        <a:fontRef idx="minor"/>
      </xdr:style>
    </xdr:sp>
    <xdr:clientData/>
  </xdr:twoCellAnchor>
  <xdr:twoCellAnchor editAs="absolute">
    <xdr:from>
      <xdr:col>13</xdr:col>
      <xdr:colOff>919800</xdr:colOff>
      <xdr:row>64</xdr:row>
      <xdr:rowOff>186840</xdr:rowOff>
    </xdr:from>
    <xdr:to>
      <xdr:col>13</xdr:col>
      <xdr:colOff>928440</xdr:colOff>
      <xdr:row>65</xdr:row>
      <xdr:rowOff>190440</xdr:rowOff>
    </xdr:to>
    <xdr:sp macro="" textlink="">
      <xdr:nvSpPr>
        <xdr:cNvPr id="333" name="Line 1"/>
        <xdr:cNvSpPr/>
      </xdr:nvSpPr>
      <xdr:spPr>
        <a:xfrm flipH="1">
          <a:off x="17125920" y="19693800"/>
          <a:ext cx="8640" cy="308520"/>
        </a:xfrm>
        <a:prstGeom prst="line">
          <a:avLst/>
        </a:prstGeom>
        <a:ln w="38160">
          <a:solidFill>
            <a:srgbClr val="CC00CC"/>
          </a:solidFill>
          <a:round/>
        </a:ln>
      </xdr:spPr>
      <xdr:style>
        <a:lnRef idx="0">
          <a:scrgbClr r="0" g="0" b="0"/>
        </a:lnRef>
        <a:fillRef idx="0">
          <a:scrgbClr r="0" g="0" b="0"/>
        </a:fillRef>
        <a:effectRef idx="0">
          <a:scrgbClr r="0" g="0" b="0"/>
        </a:effectRef>
        <a:fontRef idx="minor"/>
      </xdr:style>
    </xdr:sp>
    <xdr:clientData/>
  </xdr:twoCellAnchor>
  <xdr:twoCellAnchor editAs="absolute">
    <xdr:from>
      <xdr:col>4</xdr:col>
      <xdr:colOff>1320480</xdr:colOff>
      <xdr:row>64</xdr:row>
      <xdr:rowOff>131760</xdr:rowOff>
    </xdr:from>
    <xdr:to>
      <xdr:col>13</xdr:col>
      <xdr:colOff>928440</xdr:colOff>
      <xdr:row>64</xdr:row>
      <xdr:rowOff>186840</xdr:rowOff>
    </xdr:to>
    <xdr:sp macro="" textlink="">
      <xdr:nvSpPr>
        <xdr:cNvPr id="334" name="Line 1"/>
        <xdr:cNvSpPr/>
      </xdr:nvSpPr>
      <xdr:spPr>
        <a:xfrm flipH="1">
          <a:off x="4982400" y="19638720"/>
          <a:ext cx="12152160" cy="55080"/>
        </a:xfrm>
        <a:prstGeom prst="line">
          <a:avLst/>
        </a:prstGeom>
        <a:ln w="38160" cap="rnd">
          <a:solidFill>
            <a:srgbClr val="CC00CC"/>
          </a:solidFill>
          <a:prstDash val="sysDot"/>
          <a:round/>
        </a:ln>
      </xdr:spPr>
      <xdr:style>
        <a:lnRef idx="0">
          <a:scrgbClr r="0" g="0" b="0"/>
        </a:lnRef>
        <a:fillRef idx="0">
          <a:scrgbClr r="0" g="0" b="0"/>
        </a:fillRef>
        <a:effectRef idx="0">
          <a:scrgbClr r="0" g="0" b="0"/>
        </a:effectRef>
        <a:fontRef idx="minor"/>
      </xdr:style>
    </xdr:sp>
    <xdr:clientData/>
  </xdr:twoCellAnchor>
  <xdr:twoCellAnchor editAs="absolute">
    <xdr:from>
      <xdr:col>2</xdr:col>
      <xdr:colOff>371160</xdr:colOff>
      <xdr:row>62</xdr:row>
      <xdr:rowOff>190440</xdr:rowOff>
    </xdr:from>
    <xdr:to>
      <xdr:col>4</xdr:col>
      <xdr:colOff>1392120</xdr:colOff>
      <xdr:row>64</xdr:row>
      <xdr:rowOff>214200</xdr:rowOff>
    </xdr:to>
    <xdr:sp macro="" textlink="">
      <xdr:nvSpPr>
        <xdr:cNvPr id="335" name="Line 1"/>
        <xdr:cNvSpPr/>
      </xdr:nvSpPr>
      <xdr:spPr>
        <a:xfrm flipH="1" flipV="1">
          <a:off x="1390680" y="19087920"/>
          <a:ext cx="3663360" cy="633240"/>
        </a:xfrm>
        <a:prstGeom prst="line">
          <a:avLst/>
        </a:prstGeom>
        <a:ln w="38160">
          <a:solidFill>
            <a:srgbClr val="CC00CC"/>
          </a:solidFill>
          <a:round/>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207000</xdr:colOff>
      <xdr:row>8</xdr:row>
      <xdr:rowOff>107280</xdr:rowOff>
    </xdr:from>
    <xdr:to>
      <xdr:col>0</xdr:col>
      <xdr:colOff>420480</xdr:colOff>
      <xdr:row>15</xdr:row>
      <xdr:rowOff>70200</xdr:rowOff>
    </xdr:to>
    <xdr:sp macro="" textlink="">
      <xdr:nvSpPr>
        <xdr:cNvPr id="16" name="CustomShape 1"/>
        <xdr:cNvSpPr/>
      </xdr:nvSpPr>
      <xdr:spPr>
        <a:xfrm>
          <a:off x="207000" y="1932840"/>
          <a:ext cx="213480" cy="1343880"/>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0</xdr:col>
      <xdr:colOff>207000</xdr:colOff>
      <xdr:row>21</xdr:row>
      <xdr:rowOff>162360</xdr:rowOff>
    </xdr:from>
    <xdr:to>
      <xdr:col>0</xdr:col>
      <xdr:colOff>420480</xdr:colOff>
      <xdr:row>28</xdr:row>
      <xdr:rowOff>115920</xdr:rowOff>
    </xdr:to>
    <xdr:sp macro="" textlink="">
      <xdr:nvSpPr>
        <xdr:cNvPr id="17" name="CustomShape 1"/>
        <xdr:cNvSpPr/>
      </xdr:nvSpPr>
      <xdr:spPr>
        <a:xfrm>
          <a:off x="207000" y="4550040"/>
          <a:ext cx="213480" cy="1331640"/>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35</xdr:col>
      <xdr:colOff>181080</xdr:colOff>
      <xdr:row>21</xdr:row>
      <xdr:rowOff>135360</xdr:rowOff>
    </xdr:from>
    <xdr:to>
      <xdr:col>35</xdr:col>
      <xdr:colOff>394560</xdr:colOff>
      <xdr:row>28</xdr:row>
      <xdr:rowOff>88920</xdr:rowOff>
    </xdr:to>
    <xdr:sp macro="" textlink="">
      <xdr:nvSpPr>
        <xdr:cNvPr id="18" name="CustomShape 1"/>
        <xdr:cNvSpPr/>
      </xdr:nvSpPr>
      <xdr:spPr>
        <a:xfrm flipV="1">
          <a:off x="15584040" y="4523040"/>
          <a:ext cx="213480" cy="1331640"/>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35</xdr:col>
      <xdr:colOff>181080</xdr:colOff>
      <xdr:row>8</xdr:row>
      <xdr:rowOff>80280</xdr:rowOff>
    </xdr:from>
    <xdr:to>
      <xdr:col>35</xdr:col>
      <xdr:colOff>394560</xdr:colOff>
      <xdr:row>15</xdr:row>
      <xdr:rowOff>43200</xdr:rowOff>
    </xdr:to>
    <xdr:sp macro="" textlink="">
      <xdr:nvSpPr>
        <xdr:cNvPr id="19" name="CustomShape 1"/>
        <xdr:cNvSpPr/>
      </xdr:nvSpPr>
      <xdr:spPr>
        <a:xfrm flipV="1">
          <a:off x="15584040" y="1905840"/>
          <a:ext cx="213480" cy="1343880"/>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371520</xdr:colOff>
      <xdr:row>3</xdr:row>
      <xdr:rowOff>33480</xdr:rowOff>
    </xdr:from>
    <xdr:to>
      <xdr:col>28</xdr:col>
      <xdr:colOff>75600</xdr:colOff>
      <xdr:row>35</xdr:row>
      <xdr:rowOff>113760</xdr:rowOff>
    </xdr:to>
    <xdr:graphicFrame macro="">
      <xdr:nvGraphicFramePr>
        <xdr:cNvPr id="20"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80280</xdr:colOff>
      <xdr:row>8</xdr:row>
      <xdr:rowOff>54360</xdr:rowOff>
    </xdr:from>
    <xdr:to>
      <xdr:col>0</xdr:col>
      <xdr:colOff>293760</xdr:colOff>
      <xdr:row>13</xdr:row>
      <xdr:rowOff>107280</xdr:rowOff>
    </xdr:to>
    <xdr:sp macro="" textlink="">
      <xdr:nvSpPr>
        <xdr:cNvPr id="21" name="CustomShape 1"/>
        <xdr:cNvSpPr/>
      </xdr:nvSpPr>
      <xdr:spPr>
        <a:xfrm>
          <a:off x="80280" y="1812960"/>
          <a:ext cx="213480" cy="1053360"/>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0</xdr:col>
      <xdr:colOff>80280</xdr:colOff>
      <xdr:row>18</xdr:row>
      <xdr:rowOff>105480</xdr:rowOff>
    </xdr:from>
    <xdr:to>
      <xdr:col>0</xdr:col>
      <xdr:colOff>293760</xdr:colOff>
      <xdr:row>23</xdr:row>
      <xdr:rowOff>158040</xdr:rowOff>
    </xdr:to>
    <xdr:sp macro="" textlink="">
      <xdr:nvSpPr>
        <xdr:cNvPr id="22" name="CustomShape 1"/>
        <xdr:cNvSpPr/>
      </xdr:nvSpPr>
      <xdr:spPr>
        <a:xfrm>
          <a:off x="80280" y="3864600"/>
          <a:ext cx="213480" cy="1052640"/>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37</xdr:col>
      <xdr:colOff>96480</xdr:colOff>
      <xdr:row>18</xdr:row>
      <xdr:rowOff>105480</xdr:rowOff>
    </xdr:from>
    <xdr:to>
      <xdr:col>37</xdr:col>
      <xdr:colOff>290880</xdr:colOff>
      <xdr:row>23</xdr:row>
      <xdr:rowOff>167040</xdr:rowOff>
    </xdr:to>
    <xdr:sp macro="" textlink="">
      <xdr:nvSpPr>
        <xdr:cNvPr id="23" name="CustomShape 1"/>
        <xdr:cNvSpPr/>
      </xdr:nvSpPr>
      <xdr:spPr>
        <a:xfrm flipV="1">
          <a:off x="14537520" y="3864600"/>
          <a:ext cx="194400" cy="1061640"/>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37</xdr:col>
      <xdr:colOff>96480</xdr:colOff>
      <xdr:row>8</xdr:row>
      <xdr:rowOff>37080</xdr:rowOff>
    </xdr:from>
    <xdr:to>
      <xdr:col>37</xdr:col>
      <xdr:colOff>290880</xdr:colOff>
      <xdr:row>13</xdr:row>
      <xdr:rowOff>99000</xdr:rowOff>
    </xdr:to>
    <xdr:sp macro="" textlink="">
      <xdr:nvSpPr>
        <xdr:cNvPr id="24" name="CustomShape 1"/>
        <xdr:cNvSpPr/>
      </xdr:nvSpPr>
      <xdr:spPr>
        <a:xfrm flipV="1">
          <a:off x="14537520" y="1795680"/>
          <a:ext cx="194400" cy="1062360"/>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371520</xdr:colOff>
      <xdr:row>3</xdr:row>
      <xdr:rowOff>0</xdr:rowOff>
    </xdr:from>
    <xdr:to>
      <xdr:col>28</xdr:col>
      <xdr:colOff>75600</xdr:colOff>
      <xdr:row>31</xdr:row>
      <xdr:rowOff>113760</xdr:rowOff>
    </xdr:to>
    <xdr:graphicFrame macro="">
      <xdr:nvGraphicFramePr>
        <xdr:cNvPr id="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43</xdr:col>
      <xdr:colOff>105479</xdr:colOff>
      <xdr:row>51</xdr:row>
      <xdr:rowOff>377976</xdr:rowOff>
    </xdr:from>
    <xdr:to>
      <xdr:col>43</xdr:col>
      <xdr:colOff>251279</xdr:colOff>
      <xdr:row>53</xdr:row>
      <xdr:rowOff>375457</xdr:rowOff>
    </xdr:to>
    <xdr:sp macro="" textlink="">
      <xdr:nvSpPr>
        <xdr:cNvPr id="26" name="CustomShape 1"/>
        <xdr:cNvSpPr/>
      </xdr:nvSpPr>
      <xdr:spPr>
        <a:xfrm>
          <a:off x="9175396" y="14686643"/>
          <a:ext cx="145800" cy="971147"/>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64877</xdr:colOff>
      <xdr:row>51</xdr:row>
      <xdr:rowOff>355226</xdr:rowOff>
    </xdr:from>
    <xdr:to>
      <xdr:col>44</xdr:col>
      <xdr:colOff>223277</xdr:colOff>
      <xdr:row>53</xdr:row>
      <xdr:rowOff>352707</xdr:rowOff>
    </xdr:to>
    <xdr:sp macro="" textlink="">
      <xdr:nvSpPr>
        <xdr:cNvPr id="27" name="CustomShape 1"/>
        <xdr:cNvSpPr/>
      </xdr:nvSpPr>
      <xdr:spPr>
        <a:xfrm flipV="1">
          <a:off x="9431127" y="14663893"/>
          <a:ext cx="158400" cy="971147"/>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19</xdr:col>
      <xdr:colOff>273754</xdr:colOff>
      <xdr:row>49</xdr:row>
      <xdr:rowOff>28726</xdr:rowOff>
    </xdr:from>
    <xdr:to>
      <xdr:col>19</xdr:col>
      <xdr:colOff>411691</xdr:colOff>
      <xdr:row>49</xdr:row>
      <xdr:rowOff>444500</xdr:rowOff>
    </xdr:to>
    <xdr:sp macro="" textlink="">
      <xdr:nvSpPr>
        <xdr:cNvPr id="4" name="CustomShape 1"/>
        <xdr:cNvSpPr/>
      </xdr:nvSpPr>
      <xdr:spPr>
        <a:xfrm>
          <a:off x="7449254" y="13363726"/>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19</xdr:col>
      <xdr:colOff>273754</xdr:colOff>
      <xdr:row>51</xdr:row>
      <xdr:rowOff>54125</xdr:rowOff>
    </xdr:from>
    <xdr:to>
      <xdr:col>19</xdr:col>
      <xdr:colOff>411691</xdr:colOff>
      <xdr:row>51</xdr:row>
      <xdr:rowOff>469899</xdr:rowOff>
    </xdr:to>
    <xdr:sp macro="" textlink="">
      <xdr:nvSpPr>
        <xdr:cNvPr id="5" name="CustomShape 1"/>
        <xdr:cNvSpPr/>
      </xdr:nvSpPr>
      <xdr:spPr>
        <a:xfrm>
          <a:off x="7449254" y="14362792"/>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19</xdr:col>
      <xdr:colOff>273754</xdr:colOff>
      <xdr:row>54</xdr:row>
      <xdr:rowOff>26608</xdr:rowOff>
    </xdr:from>
    <xdr:to>
      <xdr:col>19</xdr:col>
      <xdr:colOff>411691</xdr:colOff>
      <xdr:row>54</xdr:row>
      <xdr:rowOff>442382</xdr:rowOff>
    </xdr:to>
    <xdr:sp macro="" textlink="">
      <xdr:nvSpPr>
        <xdr:cNvPr id="6" name="CustomShape 1"/>
        <xdr:cNvSpPr/>
      </xdr:nvSpPr>
      <xdr:spPr>
        <a:xfrm>
          <a:off x="7449254" y="15795775"/>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267404</xdr:colOff>
      <xdr:row>49</xdr:row>
      <xdr:rowOff>32960</xdr:rowOff>
    </xdr:from>
    <xdr:to>
      <xdr:col>17</xdr:col>
      <xdr:colOff>405341</xdr:colOff>
      <xdr:row>49</xdr:row>
      <xdr:rowOff>448734</xdr:rowOff>
    </xdr:to>
    <xdr:sp macro="" textlink="">
      <xdr:nvSpPr>
        <xdr:cNvPr id="7" name="CustomShape 1"/>
        <xdr:cNvSpPr/>
      </xdr:nvSpPr>
      <xdr:spPr>
        <a:xfrm>
          <a:off x="6575071" y="13367960"/>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267404</xdr:colOff>
      <xdr:row>51</xdr:row>
      <xdr:rowOff>58359</xdr:rowOff>
    </xdr:from>
    <xdr:to>
      <xdr:col>17</xdr:col>
      <xdr:colOff>405341</xdr:colOff>
      <xdr:row>51</xdr:row>
      <xdr:rowOff>474133</xdr:rowOff>
    </xdr:to>
    <xdr:sp macro="" textlink="">
      <xdr:nvSpPr>
        <xdr:cNvPr id="8" name="CustomShape 1"/>
        <xdr:cNvSpPr/>
      </xdr:nvSpPr>
      <xdr:spPr>
        <a:xfrm>
          <a:off x="6575071" y="14367026"/>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267404</xdr:colOff>
      <xdr:row>54</xdr:row>
      <xdr:rowOff>30842</xdr:rowOff>
    </xdr:from>
    <xdr:to>
      <xdr:col>17</xdr:col>
      <xdr:colOff>405341</xdr:colOff>
      <xdr:row>54</xdr:row>
      <xdr:rowOff>446616</xdr:rowOff>
    </xdr:to>
    <xdr:sp macro="" textlink="">
      <xdr:nvSpPr>
        <xdr:cNvPr id="9" name="CustomShape 1"/>
        <xdr:cNvSpPr/>
      </xdr:nvSpPr>
      <xdr:spPr>
        <a:xfrm>
          <a:off x="6575071" y="15800009"/>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155221</xdr:colOff>
      <xdr:row>49</xdr:row>
      <xdr:rowOff>16027</xdr:rowOff>
    </xdr:from>
    <xdr:to>
      <xdr:col>24</xdr:col>
      <xdr:colOff>293158</xdr:colOff>
      <xdr:row>49</xdr:row>
      <xdr:rowOff>431801</xdr:rowOff>
    </xdr:to>
    <xdr:sp macro="" textlink="">
      <xdr:nvSpPr>
        <xdr:cNvPr id="10" name="CustomShape 1"/>
        <xdr:cNvSpPr/>
      </xdr:nvSpPr>
      <xdr:spPr>
        <a:xfrm flipV="1">
          <a:off x="9595554" y="13351027"/>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155221</xdr:colOff>
      <xdr:row>51</xdr:row>
      <xdr:rowOff>41426</xdr:rowOff>
    </xdr:from>
    <xdr:to>
      <xdr:col>24</xdr:col>
      <xdr:colOff>293158</xdr:colOff>
      <xdr:row>51</xdr:row>
      <xdr:rowOff>457200</xdr:rowOff>
    </xdr:to>
    <xdr:sp macro="" textlink="">
      <xdr:nvSpPr>
        <xdr:cNvPr id="11" name="CustomShape 1"/>
        <xdr:cNvSpPr/>
      </xdr:nvSpPr>
      <xdr:spPr>
        <a:xfrm flipV="1">
          <a:off x="9595554" y="14350093"/>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155221</xdr:colOff>
      <xdr:row>54</xdr:row>
      <xdr:rowOff>13909</xdr:rowOff>
    </xdr:from>
    <xdr:to>
      <xdr:col>24</xdr:col>
      <xdr:colOff>293158</xdr:colOff>
      <xdr:row>54</xdr:row>
      <xdr:rowOff>429683</xdr:rowOff>
    </xdr:to>
    <xdr:sp macro="" textlink="">
      <xdr:nvSpPr>
        <xdr:cNvPr id="12" name="CustomShape 1"/>
        <xdr:cNvSpPr/>
      </xdr:nvSpPr>
      <xdr:spPr>
        <a:xfrm flipV="1">
          <a:off x="9595554" y="15783076"/>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26</xdr:col>
      <xdr:colOff>127704</xdr:colOff>
      <xdr:row>49</xdr:row>
      <xdr:rowOff>30844</xdr:rowOff>
    </xdr:from>
    <xdr:to>
      <xdr:col>26</xdr:col>
      <xdr:colOff>265641</xdr:colOff>
      <xdr:row>49</xdr:row>
      <xdr:rowOff>446618</xdr:rowOff>
    </xdr:to>
    <xdr:sp macro="" textlink="">
      <xdr:nvSpPr>
        <xdr:cNvPr id="13" name="CustomShape 1"/>
        <xdr:cNvSpPr/>
      </xdr:nvSpPr>
      <xdr:spPr>
        <a:xfrm flipV="1">
          <a:off x="10255954" y="13365844"/>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26</xdr:col>
      <xdr:colOff>127704</xdr:colOff>
      <xdr:row>51</xdr:row>
      <xdr:rowOff>56243</xdr:rowOff>
    </xdr:from>
    <xdr:to>
      <xdr:col>26</xdr:col>
      <xdr:colOff>265641</xdr:colOff>
      <xdr:row>51</xdr:row>
      <xdr:rowOff>472017</xdr:rowOff>
    </xdr:to>
    <xdr:sp macro="" textlink="">
      <xdr:nvSpPr>
        <xdr:cNvPr id="14" name="CustomShape 1"/>
        <xdr:cNvSpPr/>
      </xdr:nvSpPr>
      <xdr:spPr>
        <a:xfrm flipV="1">
          <a:off x="10255954" y="14364910"/>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26</xdr:col>
      <xdr:colOff>127704</xdr:colOff>
      <xdr:row>54</xdr:row>
      <xdr:rowOff>28726</xdr:rowOff>
    </xdr:from>
    <xdr:to>
      <xdr:col>26</xdr:col>
      <xdr:colOff>265641</xdr:colOff>
      <xdr:row>54</xdr:row>
      <xdr:rowOff>444500</xdr:rowOff>
    </xdr:to>
    <xdr:sp macro="" textlink="">
      <xdr:nvSpPr>
        <xdr:cNvPr id="15" name="CustomShape 1"/>
        <xdr:cNvSpPr/>
      </xdr:nvSpPr>
      <xdr:spPr>
        <a:xfrm flipV="1">
          <a:off x="10255954" y="15797893"/>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267404</xdr:colOff>
      <xdr:row>49</xdr:row>
      <xdr:rowOff>32960</xdr:rowOff>
    </xdr:from>
    <xdr:to>
      <xdr:col>15</xdr:col>
      <xdr:colOff>405341</xdr:colOff>
      <xdr:row>49</xdr:row>
      <xdr:rowOff>448734</xdr:rowOff>
    </xdr:to>
    <xdr:sp macro="" textlink="">
      <xdr:nvSpPr>
        <xdr:cNvPr id="19" name="CustomShape 1"/>
        <xdr:cNvSpPr/>
      </xdr:nvSpPr>
      <xdr:spPr>
        <a:xfrm>
          <a:off x="6575071" y="13367960"/>
          <a:ext cx="11888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267404</xdr:colOff>
      <xdr:row>51</xdr:row>
      <xdr:rowOff>58359</xdr:rowOff>
    </xdr:from>
    <xdr:to>
      <xdr:col>15</xdr:col>
      <xdr:colOff>405341</xdr:colOff>
      <xdr:row>51</xdr:row>
      <xdr:rowOff>474133</xdr:rowOff>
    </xdr:to>
    <xdr:sp macro="" textlink="">
      <xdr:nvSpPr>
        <xdr:cNvPr id="20" name="CustomShape 1"/>
        <xdr:cNvSpPr/>
      </xdr:nvSpPr>
      <xdr:spPr>
        <a:xfrm>
          <a:off x="6575071" y="14367026"/>
          <a:ext cx="11888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267404</xdr:colOff>
      <xdr:row>54</xdr:row>
      <xdr:rowOff>30842</xdr:rowOff>
    </xdr:from>
    <xdr:to>
      <xdr:col>15</xdr:col>
      <xdr:colOff>405341</xdr:colOff>
      <xdr:row>54</xdr:row>
      <xdr:rowOff>446616</xdr:rowOff>
    </xdr:to>
    <xdr:sp macro="" textlink="">
      <xdr:nvSpPr>
        <xdr:cNvPr id="21" name="CustomShape 1"/>
        <xdr:cNvSpPr/>
      </xdr:nvSpPr>
      <xdr:spPr>
        <a:xfrm>
          <a:off x="6575071" y="15800009"/>
          <a:ext cx="11888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127704</xdr:colOff>
      <xdr:row>49</xdr:row>
      <xdr:rowOff>30844</xdr:rowOff>
    </xdr:from>
    <xdr:to>
      <xdr:col>28</xdr:col>
      <xdr:colOff>265641</xdr:colOff>
      <xdr:row>49</xdr:row>
      <xdr:rowOff>446618</xdr:rowOff>
    </xdr:to>
    <xdr:sp macro="" textlink="">
      <xdr:nvSpPr>
        <xdr:cNvPr id="22" name="CustomShape 1"/>
        <xdr:cNvSpPr/>
      </xdr:nvSpPr>
      <xdr:spPr>
        <a:xfrm flipV="1">
          <a:off x="9790287" y="13365844"/>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127704</xdr:colOff>
      <xdr:row>51</xdr:row>
      <xdr:rowOff>56243</xdr:rowOff>
    </xdr:from>
    <xdr:to>
      <xdr:col>28</xdr:col>
      <xdr:colOff>265641</xdr:colOff>
      <xdr:row>51</xdr:row>
      <xdr:rowOff>472017</xdr:rowOff>
    </xdr:to>
    <xdr:sp macro="" textlink="">
      <xdr:nvSpPr>
        <xdr:cNvPr id="23" name="CustomShape 1"/>
        <xdr:cNvSpPr/>
      </xdr:nvSpPr>
      <xdr:spPr>
        <a:xfrm flipV="1">
          <a:off x="9790287" y="14364910"/>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127704</xdr:colOff>
      <xdr:row>54</xdr:row>
      <xdr:rowOff>28726</xdr:rowOff>
    </xdr:from>
    <xdr:to>
      <xdr:col>28</xdr:col>
      <xdr:colOff>265641</xdr:colOff>
      <xdr:row>54</xdr:row>
      <xdr:rowOff>444500</xdr:rowOff>
    </xdr:to>
    <xdr:sp macro="" textlink="">
      <xdr:nvSpPr>
        <xdr:cNvPr id="24" name="CustomShape 1"/>
        <xdr:cNvSpPr/>
      </xdr:nvSpPr>
      <xdr:spPr>
        <a:xfrm flipV="1">
          <a:off x="9790287" y="15797893"/>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267404</xdr:colOff>
      <xdr:row>49</xdr:row>
      <xdr:rowOff>32960</xdr:rowOff>
    </xdr:from>
    <xdr:to>
      <xdr:col>9</xdr:col>
      <xdr:colOff>405341</xdr:colOff>
      <xdr:row>49</xdr:row>
      <xdr:rowOff>448734</xdr:rowOff>
    </xdr:to>
    <xdr:sp macro="" textlink="">
      <xdr:nvSpPr>
        <xdr:cNvPr id="25" name="CustomShape 1"/>
        <xdr:cNvSpPr/>
      </xdr:nvSpPr>
      <xdr:spPr>
        <a:xfrm>
          <a:off x="5887154" y="13367960"/>
          <a:ext cx="11888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267404</xdr:colOff>
      <xdr:row>51</xdr:row>
      <xdr:rowOff>58359</xdr:rowOff>
    </xdr:from>
    <xdr:to>
      <xdr:col>9</xdr:col>
      <xdr:colOff>405341</xdr:colOff>
      <xdr:row>51</xdr:row>
      <xdr:rowOff>474133</xdr:rowOff>
    </xdr:to>
    <xdr:sp macro="" textlink="">
      <xdr:nvSpPr>
        <xdr:cNvPr id="28" name="CustomShape 1"/>
        <xdr:cNvSpPr/>
      </xdr:nvSpPr>
      <xdr:spPr>
        <a:xfrm>
          <a:off x="5887154" y="14367026"/>
          <a:ext cx="11888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267404</xdr:colOff>
      <xdr:row>54</xdr:row>
      <xdr:rowOff>30842</xdr:rowOff>
    </xdr:from>
    <xdr:to>
      <xdr:col>9</xdr:col>
      <xdr:colOff>405341</xdr:colOff>
      <xdr:row>54</xdr:row>
      <xdr:rowOff>446616</xdr:rowOff>
    </xdr:to>
    <xdr:sp macro="" textlink="">
      <xdr:nvSpPr>
        <xdr:cNvPr id="29" name="CustomShape 1"/>
        <xdr:cNvSpPr/>
      </xdr:nvSpPr>
      <xdr:spPr>
        <a:xfrm>
          <a:off x="5887154" y="15800009"/>
          <a:ext cx="11888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127704</xdr:colOff>
      <xdr:row>49</xdr:row>
      <xdr:rowOff>30844</xdr:rowOff>
    </xdr:from>
    <xdr:to>
      <xdr:col>34</xdr:col>
      <xdr:colOff>265641</xdr:colOff>
      <xdr:row>49</xdr:row>
      <xdr:rowOff>446618</xdr:rowOff>
    </xdr:to>
    <xdr:sp macro="" textlink="">
      <xdr:nvSpPr>
        <xdr:cNvPr id="30" name="CustomShape 1"/>
        <xdr:cNvSpPr/>
      </xdr:nvSpPr>
      <xdr:spPr>
        <a:xfrm flipV="1">
          <a:off x="10488787" y="13365844"/>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127704</xdr:colOff>
      <xdr:row>51</xdr:row>
      <xdr:rowOff>56243</xdr:rowOff>
    </xdr:from>
    <xdr:to>
      <xdr:col>34</xdr:col>
      <xdr:colOff>265641</xdr:colOff>
      <xdr:row>51</xdr:row>
      <xdr:rowOff>472017</xdr:rowOff>
    </xdr:to>
    <xdr:sp macro="" textlink="">
      <xdr:nvSpPr>
        <xdr:cNvPr id="31" name="CustomShape 1"/>
        <xdr:cNvSpPr/>
      </xdr:nvSpPr>
      <xdr:spPr>
        <a:xfrm flipV="1">
          <a:off x="10488787" y="14364910"/>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127704</xdr:colOff>
      <xdr:row>54</xdr:row>
      <xdr:rowOff>28726</xdr:rowOff>
    </xdr:from>
    <xdr:to>
      <xdr:col>34</xdr:col>
      <xdr:colOff>265641</xdr:colOff>
      <xdr:row>54</xdr:row>
      <xdr:rowOff>444500</xdr:rowOff>
    </xdr:to>
    <xdr:sp macro="" textlink="">
      <xdr:nvSpPr>
        <xdr:cNvPr id="32" name="CustomShape 1"/>
        <xdr:cNvSpPr/>
      </xdr:nvSpPr>
      <xdr:spPr>
        <a:xfrm flipV="1">
          <a:off x="10488787" y="15797893"/>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7.xml><?xml version="1.0" encoding="utf-8"?>
<xdr:wsDr xmlns:xdr="http://schemas.openxmlformats.org/drawingml/2006/spreadsheetDrawing" xmlns:a="http://schemas.openxmlformats.org/drawingml/2006/main">
  <xdr:twoCellAnchor>
    <xdr:from>
      <xdr:col>43</xdr:col>
      <xdr:colOff>105479</xdr:colOff>
      <xdr:row>51</xdr:row>
      <xdr:rowOff>377976</xdr:rowOff>
    </xdr:from>
    <xdr:to>
      <xdr:col>43</xdr:col>
      <xdr:colOff>251279</xdr:colOff>
      <xdr:row>53</xdr:row>
      <xdr:rowOff>375457</xdr:rowOff>
    </xdr:to>
    <xdr:sp macro="" textlink="">
      <xdr:nvSpPr>
        <xdr:cNvPr id="2" name="CustomShape 1"/>
        <xdr:cNvSpPr/>
      </xdr:nvSpPr>
      <xdr:spPr>
        <a:xfrm>
          <a:off x="12897554" y="14655951"/>
          <a:ext cx="145800" cy="969031"/>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64877</xdr:colOff>
      <xdr:row>51</xdr:row>
      <xdr:rowOff>355226</xdr:rowOff>
    </xdr:from>
    <xdr:to>
      <xdr:col>44</xdr:col>
      <xdr:colOff>223277</xdr:colOff>
      <xdr:row>53</xdr:row>
      <xdr:rowOff>352707</xdr:rowOff>
    </xdr:to>
    <xdr:sp macro="" textlink="">
      <xdr:nvSpPr>
        <xdr:cNvPr id="3" name="CustomShape 1"/>
        <xdr:cNvSpPr/>
      </xdr:nvSpPr>
      <xdr:spPr>
        <a:xfrm flipV="1">
          <a:off x="13152227" y="14633201"/>
          <a:ext cx="158400" cy="969031"/>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19</xdr:col>
      <xdr:colOff>273754</xdr:colOff>
      <xdr:row>49</xdr:row>
      <xdr:rowOff>28726</xdr:rowOff>
    </xdr:from>
    <xdr:to>
      <xdr:col>19</xdr:col>
      <xdr:colOff>411691</xdr:colOff>
      <xdr:row>49</xdr:row>
      <xdr:rowOff>444500</xdr:rowOff>
    </xdr:to>
    <xdr:sp macro="" textlink="">
      <xdr:nvSpPr>
        <xdr:cNvPr id="4" name="CustomShape 1"/>
        <xdr:cNvSpPr/>
      </xdr:nvSpPr>
      <xdr:spPr>
        <a:xfrm>
          <a:off x="5798254" y="13335151"/>
          <a:ext cx="11888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19</xdr:col>
      <xdr:colOff>273754</xdr:colOff>
      <xdr:row>51</xdr:row>
      <xdr:rowOff>54125</xdr:rowOff>
    </xdr:from>
    <xdr:to>
      <xdr:col>19</xdr:col>
      <xdr:colOff>411691</xdr:colOff>
      <xdr:row>51</xdr:row>
      <xdr:rowOff>469899</xdr:rowOff>
    </xdr:to>
    <xdr:sp macro="" textlink="">
      <xdr:nvSpPr>
        <xdr:cNvPr id="5" name="CustomShape 1"/>
        <xdr:cNvSpPr/>
      </xdr:nvSpPr>
      <xdr:spPr>
        <a:xfrm>
          <a:off x="5798254" y="14332100"/>
          <a:ext cx="11888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19</xdr:col>
      <xdr:colOff>273754</xdr:colOff>
      <xdr:row>54</xdr:row>
      <xdr:rowOff>26608</xdr:rowOff>
    </xdr:from>
    <xdr:to>
      <xdr:col>19</xdr:col>
      <xdr:colOff>411691</xdr:colOff>
      <xdr:row>54</xdr:row>
      <xdr:rowOff>442382</xdr:rowOff>
    </xdr:to>
    <xdr:sp macro="" textlink="">
      <xdr:nvSpPr>
        <xdr:cNvPr id="6" name="CustomShape 1"/>
        <xdr:cNvSpPr/>
      </xdr:nvSpPr>
      <xdr:spPr>
        <a:xfrm>
          <a:off x="5798254" y="15761908"/>
          <a:ext cx="11888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267404</xdr:colOff>
      <xdr:row>49</xdr:row>
      <xdr:rowOff>32960</xdr:rowOff>
    </xdr:from>
    <xdr:to>
      <xdr:col>17</xdr:col>
      <xdr:colOff>405341</xdr:colOff>
      <xdr:row>49</xdr:row>
      <xdr:rowOff>448734</xdr:rowOff>
    </xdr:to>
    <xdr:sp macro="" textlink="">
      <xdr:nvSpPr>
        <xdr:cNvPr id="7" name="CustomShape 1"/>
        <xdr:cNvSpPr/>
      </xdr:nvSpPr>
      <xdr:spPr>
        <a:xfrm>
          <a:off x="5106104" y="13339385"/>
          <a:ext cx="11888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267404</xdr:colOff>
      <xdr:row>51</xdr:row>
      <xdr:rowOff>58359</xdr:rowOff>
    </xdr:from>
    <xdr:to>
      <xdr:col>17</xdr:col>
      <xdr:colOff>405341</xdr:colOff>
      <xdr:row>51</xdr:row>
      <xdr:rowOff>474133</xdr:rowOff>
    </xdr:to>
    <xdr:sp macro="" textlink="">
      <xdr:nvSpPr>
        <xdr:cNvPr id="8" name="CustomShape 1"/>
        <xdr:cNvSpPr/>
      </xdr:nvSpPr>
      <xdr:spPr>
        <a:xfrm>
          <a:off x="5106104" y="14336334"/>
          <a:ext cx="11888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267404</xdr:colOff>
      <xdr:row>54</xdr:row>
      <xdr:rowOff>30842</xdr:rowOff>
    </xdr:from>
    <xdr:to>
      <xdr:col>17</xdr:col>
      <xdr:colOff>405341</xdr:colOff>
      <xdr:row>54</xdr:row>
      <xdr:rowOff>446616</xdr:rowOff>
    </xdr:to>
    <xdr:sp macro="" textlink="">
      <xdr:nvSpPr>
        <xdr:cNvPr id="9" name="CustomShape 1"/>
        <xdr:cNvSpPr/>
      </xdr:nvSpPr>
      <xdr:spPr>
        <a:xfrm>
          <a:off x="5106104" y="15766142"/>
          <a:ext cx="11888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155221</xdr:colOff>
      <xdr:row>49</xdr:row>
      <xdr:rowOff>16027</xdr:rowOff>
    </xdr:from>
    <xdr:to>
      <xdr:col>24</xdr:col>
      <xdr:colOff>293158</xdr:colOff>
      <xdr:row>49</xdr:row>
      <xdr:rowOff>431801</xdr:rowOff>
    </xdr:to>
    <xdr:sp macro="" textlink="">
      <xdr:nvSpPr>
        <xdr:cNvPr id="10" name="CustomShape 1"/>
        <xdr:cNvSpPr/>
      </xdr:nvSpPr>
      <xdr:spPr>
        <a:xfrm flipV="1">
          <a:off x="7651396" y="13322452"/>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155221</xdr:colOff>
      <xdr:row>51</xdr:row>
      <xdr:rowOff>41426</xdr:rowOff>
    </xdr:from>
    <xdr:to>
      <xdr:col>24</xdr:col>
      <xdr:colOff>293158</xdr:colOff>
      <xdr:row>51</xdr:row>
      <xdr:rowOff>457200</xdr:rowOff>
    </xdr:to>
    <xdr:sp macro="" textlink="">
      <xdr:nvSpPr>
        <xdr:cNvPr id="11" name="CustomShape 1"/>
        <xdr:cNvSpPr/>
      </xdr:nvSpPr>
      <xdr:spPr>
        <a:xfrm flipV="1">
          <a:off x="7651396" y="14319401"/>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155221</xdr:colOff>
      <xdr:row>54</xdr:row>
      <xdr:rowOff>13909</xdr:rowOff>
    </xdr:from>
    <xdr:to>
      <xdr:col>24</xdr:col>
      <xdr:colOff>293158</xdr:colOff>
      <xdr:row>54</xdr:row>
      <xdr:rowOff>429683</xdr:rowOff>
    </xdr:to>
    <xdr:sp macro="" textlink="">
      <xdr:nvSpPr>
        <xdr:cNvPr id="12" name="CustomShape 1"/>
        <xdr:cNvSpPr/>
      </xdr:nvSpPr>
      <xdr:spPr>
        <a:xfrm flipV="1">
          <a:off x="7651396" y="15749209"/>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26</xdr:col>
      <xdr:colOff>127704</xdr:colOff>
      <xdr:row>49</xdr:row>
      <xdr:rowOff>30844</xdr:rowOff>
    </xdr:from>
    <xdr:to>
      <xdr:col>26</xdr:col>
      <xdr:colOff>265641</xdr:colOff>
      <xdr:row>49</xdr:row>
      <xdr:rowOff>446618</xdr:rowOff>
    </xdr:to>
    <xdr:sp macro="" textlink="">
      <xdr:nvSpPr>
        <xdr:cNvPr id="13" name="CustomShape 1"/>
        <xdr:cNvSpPr/>
      </xdr:nvSpPr>
      <xdr:spPr>
        <a:xfrm flipV="1">
          <a:off x="8309679" y="13337269"/>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26</xdr:col>
      <xdr:colOff>127704</xdr:colOff>
      <xdr:row>51</xdr:row>
      <xdr:rowOff>56243</xdr:rowOff>
    </xdr:from>
    <xdr:to>
      <xdr:col>26</xdr:col>
      <xdr:colOff>265641</xdr:colOff>
      <xdr:row>51</xdr:row>
      <xdr:rowOff>472017</xdr:rowOff>
    </xdr:to>
    <xdr:sp macro="" textlink="">
      <xdr:nvSpPr>
        <xdr:cNvPr id="14" name="CustomShape 1"/>
        <xdr:cNvSpPr/>
      </xdr:nvSpPr>
      <xdr:spPr>
        <a:xfrm flipV="1">
          <a:off x="8309679" y="14334218"/>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26</xdr:col>
      <xdr:colOff>127704</xdr:colOff>
      <xdr:row>54</xdr:row>
      <xdr:rowOff>28726</xdr:rowOff>
    </xdr:from>
    <xdr:to>
      <xdr:col>26</xdr:col>
      <xdr:colOff>265641</xdr:colOff>
      <xdr:row>54</xdr:row>
      <xdr:rowOff>444500</xdr:rowOff>
    </xdr:to>
    <xdr:sp macro="" textlink="">
      <xdr:nvSpPr>
        <xdr:cNvPr id="15" name="CustomShape 1"/>
        <xdr:cNvSpPr/>
      </xdr:nvSpPr>
      <xdr:spPr>
        <a:xfrm flipV="1">
          <a:off x="8309679" y="15764026"/>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267404</xdr:colOff>
      <xdr:row>49</xdr:row>
      <xdr:rowOff>32960</xdr:rowOff>
    </xdr:from>
    <xdr:to>
      <xdr:col>15</xdr:col>
      <xdr:colOff>405341</xdr:colOff>
      <xdr:row>49</xdr:row>
      <xdr:rowOff>448734</xdr:rowOff>
    </xdr:to>
    <xdr:sp macro="" textlink="">
      <xdr:nvSpPr>
        <xdr:cNvPr id="16" name="CustomShape 1"/>
        <xdr:cNvSpPr/>
      </xdr:nvSpPr>
      <xdr:spPr>
        <a:xfrm>
          <a:off x="4420304" y="13339385"/>
          <a:ext cx="11888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267404</xdr:colOff>
      <xdr:row>51</xdr:row>
      <xdr:rowOff>58359</xdr:rowOff>
    </xdr:from>
    <xdr:to>
      <xdr:col>15</xdr:col>
      <xdr:colOff>405341</xdr:colOff>
      <xdr:row>51</xdr:row>
      <xdr:rowOff>474133</xdr:rowOff>
    </xdr:to>
    <xdr:sp macro="" textlink="">
      <xdr:nvSpPr>
        <xdr:cNvPr id="17" name="CustomShape 1"/>
        <xdr:cNvSpPr/>
      </xdr:nvSpPr>
      <xdr:spPr>
        <a:xfrm>
          <a:off x="4420304" y="14336334"/>
          <a:ext cx="11888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267404</xdr:colOff>
      <xdr:row>54</xdr:row>
      <xdr:rowOff>30842</xdr:rowOff>
    </xdr:from>
    <xdr:to>
      <xdr:col>15</xdr:col>
      <xdr:colOff>405341</xdr:colOff>
      <xdr:row>54</xdr:row>
      <xdr:rowOff>446616</xdr:rowOff>
    </xdr:to>
    <xdr:sp macro="" textlink="">
      <xdr:nvSpPr>
        <xdr:cNvPr id="18" name="CustomShape 1"/>
        <xdr:cNvSpPr/>
      </xdr:nvSpPr>
      <xdr:spPr>
        <a:xfrm>
          <a:off x="4420304" y="15766142"/>
          <a:ext cx="11888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127704</xdr:colOff>
      <xdr:row>49</xdr:row>
      <xdr:rowOff>30844</xdr:rowOff>
    </xdr:from>
    <xdr:to>
      <xdr:col>28</xdr:col>
      <xdr:colOff>265641</xdr:colOff>
      <xdr:row>49</xdr:row>
      <xdr:rowOff>446618</xdr:rowOff>
    </xdr:to>
    <xdr:sp macro="" textlink="">
      <xdr:nvSpPr>
        <xdr:cNvPr id="19" name="CustomShape 1"/>
        <xdr:cNvSpPr/>
      </xdr:nvSpPr>
      <xdr:spPr>
        <a:xfrm flipV="1">
          <a:off x="9005004" y="13337269"/>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127704</xdr:colOff>
      <xdr:row>51</xdr:row>
      <xdr:rowOff>56243</xdr:rowOff>
    </xdr:from>
    <xdr:to>
      <xdr:col>28</xdr:col>
      <xdr:colOff>265641</xdr:colOff>
      <xdr:row>51</xdr:row>
      <xdr:rowOff>472017</xdr:rowOff>
    </xdr:to>
    <xdr:sp macro="" textlink="">
      <xdr:nvSpPr>
        <xdr:cNvPr id="20" name="CustomShape 1"/>
        <xdr:cNvSpPr/>
      </xdr:nvSpPr>
      <xdr:spPr>
        <a:xfrm flipV="1">
          <a:off x="9005004" y="14334218"/>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127704</xdr:colOff>
      <xdr:row>54</xdr:row>
      <xdr:rowOff>28726</xdr:rowOff>
    </xdr:from>
    <xdr:to>
      <xdr:col>28</xdr:col>
      <xdr:colOff>265641</xdr:colOff>
      <xdr:row>54</xdr:row>
      <xdr:rowOff>444500</xdr:rowOff>
    </xdr:to>
    <xdr:sp macro="" textlink="">
      <xdr:nvSpPr>
        <xdr:cNvPr id="21" name="CustomShape 1"/>
        <xdr:cNvSpPr/>
      </xdr:nvSpPr>
      <xdr:spPr>
        <a:xfrm flipV="1">
          <a:off x="9005004" y="15764026"/>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267404</xdr:colOff>
      <xdr:row>49</xdr:row>
      <xdr:rowOff>32960</xdr:rowOff>
    </xdr:from>
    <xdr:to>
      <xdr:col>9</xdr:col>
      <xdr:colOff>405341</xdr:colOff>
      <xdr:row>49</xdr:row>
      <xdr:rowOff>448734</xdr:rowOff>
    </xdr:to>
    <xdr:sp macro="" textlink="">
      <xdr:nvSpPr>
        <xdr:cNvPr id="22" name="CustomShape 1"/>
        <xdr:cNvSpPr/>
      </xdr:nvSpPr>
      <xdr:spPr>
        <a:xfrm>
          <a:off x="2362904" y="13339385"/>
          <a:ext cx="11888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267404</xdr:colOff>
      <xdr:row>51</xdr:row>
      <xdr:rowOff>58359</xdr:rowOff>
    </xdr:from>
    <xdr:to>
      <xdr:col>9</xdr:col>
      <xdr:colOff>405341</xdr:colOff>
      <xdr:row>51</xdr:row>
      <xdr:rowOff>474133</xdr:rowOff>
    </xdr:to>
    <xdr:sp macro="" textlink="">
      <xdr:nvSpPr>
        <xdr:cNvPr id="23" name="CustomShape 1"/>
        <xdr:cNvSpPr/>
      </xdr:nvSpPr>
      <xdr:spPr>
        <a:xfrm>
          <a:off x="2362904" y="14336334"/>
          <a:ext cx="11888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267404</xdr:colOff>
      <xdr:row>54</xdr:row>
      <xdr:rowOff>30842</xdr:rowOff>
    </xdr:from>
    <xdr:to>
      <xdr:col>9</xdr:col>
      <xdr:colOff>405341</xdr:colOff>
      <xdr:row>54</xdr:row>
      <xdr:rowOff>446616</xdr:rowOff>
    </xdr:to>
    <xdr:sp macro="" textlink="">
      <xdr:nvSpPr>
        <xdr:cNvPr id="24" name="CustomShape 1"/>
        <xdr:cNvSpPr/>
      </xdr:nvSpPr>
      <xdr:spPr>
        <a:xfrm>
          <a:off x="2362904" y="15766142"/>
          <a:ext cx="11888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127704</xdr:colOff>
      <xdr:row>49</xdr:row>
      <xdr:rowOff>30844</xdr:rowOff>
    </xdr:from>
    <xdr:to>
      <xdr:col>34</xdr:col>
      <xdr:colOff>265641</xdr:colOff>
      <xdr:row>49</xdr:row>
      <xdr:rowOff>446618</xdr:rowOff>
    </xdr:to>
    <xdr:sp macro="" textlink="">
      <xdr:nvSpPr>
        <xdr:cNvPr id="25" name="CustomShape 1"/>
        <xdr:cNvSpPr/>
      </xdr:nvSpPr>
      <xdr:spPr>
        <a:xfrm flipV="1">
          <a:off x="11157654" y="13337269"/>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127704</xdr:colOff>
      <xdr:row>51</xdr:row>
      <xdr:rowOff>56243</xdr:rowOff>
    </xdr:from>
    <xdr:to>
      <xdr:col>34</xdr:col>
      <xdr:colOff>265641</xdr:colOff>
      <xdr:row>51</xdr:row>
      <xdr:rowOff>472017</xdr:rowOff>
    </xdr:to>
    <xdr:sp macro="" textlink="">
      <xdr:nvSpPr>
        <xdr:cNvPr id="26" name="CustomShape 1"/>
        <xdr:cNvSpPr/>
      </xdr:nvSpPr>
      <xdr:spPr>
        <a:xfrm flipV="1">
          <a:off x="11157654" y="14334218"/>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127704</xdr:colOff>
      <xdr:row>54</xdr:row>
      <xdr:rowOff>28726</xdr:rowOff>
    </xdr:from>
    <xdr:to>
      <xdr:col>34</xdr:col>
      <xdr:colOff>265641</xdr:colOff>
      <xdr:row>54</xdr:row>
      <xdr:rowOff>444500</xdr:rowOff>
    </xdr:to>
    <xdr:sp macro="" textlink="">
      <xdr:nvSpPr>
        <xdr:cNvPr id="27" name="CustomShape 1"/>
        <xdr:cNvSpPr/>
      </xdr:nvSpPr>
      <xdr:spPr>
        <a:xfrm flipV="1">
          <a:off x="11157654" y="15764026"/>
          <a:ext cx="137937" cy="415774"/>
        </a:xfrm>
        <a:prstGeom prst="downArrow">
          <a:avLst>
            <a:gd name="adj1" fmla="val 50000"/>
            <a:gd name="adj2" fmla="val 50000"/>
          </a:avLst>
        </a:prstGeom>
        <a:solidFill>
          <a:schemeClr val="bg1">
            <a:lumMod val="85000"/>
          </a:scheme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23</xdr:col>
      <xdr:colOff>284929</xdr:colOff>
      <xdr:row>2</xdr:row>
      <xdr:rowOff>57727</xdr:rowOff>
    </xdr:from>
    <xdr:to>
      <xdr:col>39</xdr:col>
      <xdr:colOff>142653</xdr:colOff>
      <xdr:row>30</xdr:row>
      <xdr:rowOff>157055</xdr:rowOff>
    </xdr:to>
    <xdr:graphicFrame macro="">
      <xdr:nvGraphicFramePr>
        <xdr:cNvPr id="2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28</xdr:col>
      <xdr:colOff>83583</xdr:colOff>
      <xdr:row>40</xdr:row>
      <xdr:rowOff>86591</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17084265" cy="7591136"/>
        </a:xfrm>
        <a:prstGeom prst="rect">
          <a:avLst/>
        </a:prstGeom>
      </xdr:spPr>
    </xdr:pic>
    <xdr:clientData/>
  </xdr:twoCellAnchor>
  <xdr:twoCellAnchor>
    <xdr:from>
      <xdr:col>0</xdr:col>
      <xdr:colOff>240335</xdr:colOff>
      <xdr:row>6</xdr:row>
      <xdr:rowOff>69101</xdr:rowOff>
    </xdr:from>
    <xdr:to>
      <xdr:col>1</xdr:col>
      <xdr:colOff>586617</xdr:colOff>
      <xdr:row>7</xdr:row>
      <xdr:rowOff>144594</xdr:rowOff>
    </xdr:to>
    <xdr:sp macro="" textlink="">
      <xdr:nvSpPr>
        <xdr:cNvPr id="31" name="CustomShape 1"/>
        <xdr:cNvSpPr/>
      </xdr:nvSpPr>
      <xdr:spPr>
        <a:xfrm>
          <a:off x="240335" y="1194783"/>
          <a:ext cx="952418" cy="263106"/>
        </a:xfrm>
        <a:prstGeom prst="rect">
          <a:avLst/>
        </a:prstGeom>
        <a:solidFill>
          <a:srgbClr val="FF66FF"/>
        </a:solid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de-DE" sz="1100" b="1" strike="noStrike" spc="-1">
              <a:solidFill>
                <a:srgbClr val="000000"/>
              </a:solidFill>
              <a:latin typeface="Calibri"/>
            </a:rPr>
            <a:t>CN Whitehall</a:t>
          </a:r>
          <a:endParaRPr lang="de-DE" sz="1100" b="0" strike="noStrike" spc="-1">
            <a:latin typeface="Times New Roman"/>
          </a:endParaRPr>
        </a:p>
      </xdr:txBody>
    </xdr:sp>
    <xdr:clientData/>
  </xdr:twoCellAnchor>
  <xdr:twoCellAnchor>
    <xdr:from>
      <xdr:col>0</xdr:col>
      <xdr:colOff>175771</xdr:colOff>
      <xdr:row>10</xdr:row>
      <xdr:rowOff>10897</xdr:rowOff>
    </xdr:from>
    <xdr:to>
      <xdr:col>0</xdr:col>
      <xdr:colOff>451811</xdr:colOff>
      <xdr:row>11</xdr:row>
      <xdr:rowOff>82176</xdr:rowOff>
    </xdr:to>
    <xdr:sp macro="" textlink="">
      <xdr:nvSpPr>
        <xdr:cNvPr id="32" name="CustomShape 1"/>
        <xdr:cNvSpPr/>
      </xdr:nvSpPr>
      <xdr:spPr>
        <a:xfrm>
          <a:off x="175771" y="1887033"/>
          <a:ext cx="276040" cy="258893"/>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xdr:col>
      <xdr:colOff>309628</xdr:colOff>
      <xdr:row>35</xdr:row>
      <xdr:rowOff>30177</xdr:rowOff>
    </xdr:from>
    <xdr:to>
      <xdr:col>2</xdr:col>
      <xdr:colOff>576748</xdr:colOff>
      <xdr:row>36</xdr:row>
      <xdr:rowOff>110816</xdr:rowOff>
    </xdr:to>
    <xdr:sp macro="" textlink="">
      <xdr:nvSpPr>
        <xdr:cNvPr id="33" name="CustomShape 1"/>
        <xdr:cNvSpPr/>
      </xdr:nvSpPr>
      <xdr:spPr>
        <a:xfrm>
          <a:off x="1521901" y="6596654"/>
          <a:ext cx="267120" cy="268253"/>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14</xdr:col>
      <xdr:colOff>69843</xdr:colOff>
      <xdr:row>8</xdr:row>
      <xdr:rowOff>105506</xdr:rowOff>
    </xdr:from>
    <xdr:to>
      <xdr:col>14</xdr:col>
      <xdr:colOff>339403</xdr:colOff>
      <xdr:row>10</xdr:row>
      <xdr:rowOff>6350</xdr:rowOff>
    </xdr:to>
    <xdr:sp macro="" textlink="">
      <xdr:nvSpPr>
        <xdr:cNvPr id="35" name="CustomShape 1"/>
        <xdr:cNvSpPr/>
      </xdr:nvSpPr>
      <xdr:spPr>
        <a:xfrm>
          <a:off x="8555752" y="1606415"/>
          <a:ext cx="269560" cy="276071"/>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169524</xdr:colOff>
      <xdr:row>5</xdr:row>
      <xdr:rowOff>97750</xdr:rowOff>
    </xdr:from>
    <xdr:to>
      <xdr:col>4</xdr:col>
      <xdr:colOff>439499</xdr:colOff>
      <xdr:row>6</xdr:row>
      <xdr:rowOff>168099</xdr:rowOff>
    </xdr:to>
    <xdr:sp macro="" textlink="">
      <xdr:nvSpPr>
        <xdr:cNvPr id="36" name="CustomShape 1"/>
        <xdr:cNvSpPr/>
      </xdr:nvSpPr>
      <xdr:spPr>
        <a:xfrm>
          <a:off x="2594069" y="1035818"/>
          <a:ext cx="269975" cy="257963"/>
        </a:xfrm>
        <a:prstGeom prst="ellipse">
          <a:avLst/>
        </a:prstGeom>
        <a:solidFill>
          <a:srgbClr val="00B0F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13281</xdr:colOff>
      <xdr:row>35</xdr:row>
      <xdr:rowOff>92082</xdr:rowOff>
    </xdr:from>
    <xdr:to>
      <xdr:col>3</xdr:col>
      <xdr:colOff>271889</xdr:colOff>
      <xdr:row>36</xdr:row>
      <xdr:rowOff>172722</xdr:rowOff>
    </xdr:to>
    <xdr:sp macro="" textlink="">
      <xdr:nvSpPr>
        <xdr:cNvPr id="37" name="CustomShape 1"/>
        <xdr:cNvSpPr/>
      </xdr:nvSpPr>
      <xdr:spPr>
        <a:xfrm>
          <a:off x="1831690" y="6658559"/>
          <a:ext cx="258608" cy="268254"/>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0</xdr:col>
      <xdr:colOff>196178</xdr:colOff>
      <xdr:row>8</xdr:row>
      <xdr:rowOff>48367</xdr:rowOff>
    </xdr:from>
    <xdr:to>
      <xdr:col>0</xdr:col>
      <xdr:colOff>464018</xdr:colOff>
      <xdr:row>9</xdr:row>
      <xdr:rowOff>126846</xdr:rowOff>
    </xdr:to>
    <xdr:sp macro="" textlink="">
      <xdr:nvSpPr>
        <xdr:cNvPr id="38" name="CustomShape 1"/>
        <xdr:cNvSpPr/>
      </xdr:nvSpPr>
      <xdr:spPr>
        <a:xfrm>
          <a:off x="196178" y="1549276"/>
          <a:ext cx="267840" cy="266093"/>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483365</xdr:colOff>
      <xdr:row>5</xdr:row>
      <xdr:rowOff>135920</xdr:rowOff>
    </xdr:from>
    <xdr:to>
      <xdr:col>5</xdr:col>
      <xdr:colOff>145234</xdr:colOff>
      <xdr:row>7</xdr:row>
      <xdr:rowOff>28947</xdr:rowOff>
    </xdr:to>
    <xdr:sp macro="" textlink="">
      <xdr:nvSpPr>
        <xdr:cNvPr id="39" name="CustomShape 1"/>
        <xdr:cNvSpPr/>
      </xdr:nvSpPr>
      <xdr:spPr>
        <a:xfrm>
          <a:off x="2907910" y="1073988"/>
          <a:ext cx="268006" cy="268254"/>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xdr:col>
      <xdr:colOff>475255</xdr:colOff>
      <xdr:row>36</xdr:row>
      <xdr:rowOff>181068</xdr:rowOff>
    </xdr:from>
    <xdr:to>
      <xdr:col>3</xdr:col>
      <xdr:colOff>419943</xdr:colOff>
      <xdr:row>38</xdr:row>
      <xdr:rowOff>68947</xdr:rowOff>
    </xdr:to>
    <xdr:sp macro="" textlink="">
      <xdr:nvSpPr>
        <xdr:cNvPr id="17" name="CustomShape 1"/>
        <xdr:cNvSpPr/>
      </xdr:nvSpPr>
      <xdr:spPr>
        <a:xfrm>
          <a:off x="1081391" y="6935159"/>
          <a:ext cx="1156961" cy="263106"/>
        </a:xfrm>
        <a:prstGeom prst="rect">
          <a:avLst/>
        </a:prstGeom>
        <a:solidFill>
          <a:srgbClr val="FF66FF"/>
        </a:solid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de-DE" sz="1100" b="1" strike="noStrike" spc="-1">
              <a:solidFill>
                <a:srgbClr val="000000"/>
              </a:solidFill>
              <a:latin typeface="Calibri"/>
            </a:rPr>
            <a:t>BNSF Blue Island</a:t>
          </a:r>
        </a:p>
      </xdr:txBody>
    </xdr:sp>
    <xdr:clientData/>
  </xdr:twoCellAnchor>
  <xdr:twoCellAnchor>
    <xdr:from>
      <xdr:col>4</xdr:col>
      <xdr:colOff>161826</xdr:colOff>
      <xdr:row>3</xdr:row>
      <xdr:rowOff>62751</xdr:rowOff>
    </xdr:from>
    <xdr:to>
      <xdr:col>5</xdr:col>
      <xdr:colOff>516186</xdr:colOff>
      <xdr:row>4</xdr:row>
      <xdr:rowOff>138243</xdr:rowOff>
    </xdr:to>
    <xdr:sp macro="" textlink="">
      <xdr:nvSpPr>
        <xdr:cNvPr id="14" name="CustomShape 1"/>
        <xdr:cNvSpPr/>
      </xdr:nvSpPr>
      <xdr:spPr>
        <a:xfrm>
          <a:off x="2586371" y="625592"/>
          <a:ext cx="960497" cy="263106"/>
        </a:xfrm>
        <a:prstGeom prst="rect">
          <a:avLst/>
        </a:prstGeom>
        <a:solidFill>
          <a:srgbClr val="FF66FF"/>
        </a:solid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de-DE" sz="1100" b="1" strike="noStrike" spc="-1">
              <a:solidFill>
                <a:srgbClr val="000000"/>
              </a:solidFill>
              <a:latin typeface="Calibri"/>
            </a:rPr>
            <a:t>QGRY Glacier</a:t>
          </a:r>
          <a:endParaRPr lang="de-DE" sz="1100" b="0" strike="noStrike" spc="-1">
            <a:latin typeface="Times New Roman"/>
          </a:endParaRPr>
        </a:p>
      </xdr:txBody>
    </xdr:sp>
    <xdr:clientData/>
  </xdr:twoCellAnchor>
  <xdr:twoCellAnchor>
    <xdr:from>
      <xdr:col>14</xdr:col>
      <xdr:colOff>416207</xdr:colOff>
      <xdr:row>8</xdr:row>
      <xdr:rowOff>148801</xdr:rowOff>
    </xdr:from>
    <xdr:to>
      <xdr:col>16</xdr:col>
      <xdr:colOff>160831</xdr:colOff>
      <xdr:row>10</xdr:row>
      <xdr:rowOff>36680</xdr:rowOff>
    </xdr:to>
    <xdr:sp macro="" textlink="">
      <xdr:nvSpPr>
        <xdr:cNvPr id="15" name="CustomShape 1"/>
        <xdr:cNvSpPr/>
      </xdr:nvSpPr>
      <xdr:spPr>
        <a:xfrm>
          <a:off x="8902116" y="1649710"/>
          <a:ext cx="985760" cy="263106"/>
        </a:xfrm>
        <a:prstGeom prst="rect">
          <a:avLst/>
        </a:prstGeom>
        <a:solidFill>
          <a:srgbClr val="FF66FF"/>
        </a:solid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de-DE" sz="1100" b="1" strike="noStrike" spc="-1">
              <a:solidFill>
                <a:srgbClr val="000000"/>
              </a:solidFill>
              <a:latin typeface="Calibri"/>
            </a:rPr>
            <a:t>CP Manaukee</a:t>
          </a:r>
          <a:endParaRPr lang="de-DE" sz="11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MK31"/>
  <sheetViews>
    <sheetView topLeftCell="A17" zoomScale="80" zoomScaleNormal="80" workbookViewId="0">
      <selection activeCell="F18" sqref="F18"/>
    </sheetView>
  </sheetViews>
  <sheetFormatPr baseColWidth="10" defaultColWidth="9.140625" defaultRowHeight="15"/>
  <cols>
    <col min="1" max="1" width="10.42578125" style="1" customWidth="1"/>
    <col min="2" max="2" width="9.5703125" style="2" customWidth="1"/>
    <col min="3" max="3" width="24.5703125" style="3" customWidth="1"/>
    <col min="4" max="4" width="12" style="4" customWidth="1"/>
    <col min="5" max="5" width="11.42578125" style="4"/>
    <col min="6" max="6" width="28.85546875" style="4" customWidth="1"/>
    <col min="7" max="7" width="9.42578125" style="5" customWidth="1"/>
    <col min="8" max="8" width="11" style="5" customWidth="1"/>
    <col min="9" max="9" width="7.140625" style="6" customWidth="1"/>
    <col min="10" max="10" width="7.28515625" style="7" customWidth="1"/>
    <col min="11" max="11" width="9.85546875" style="5" customWidth="1"/>
    <col min="12" max="12" width="21.85546875" style="5" customWidth="1"/>
    <col min="13" max="14" width="9.140625" style="5" customWidth="1"/>
    <col min="15" max="15" width="31" style="8" customWidth="1"/>
    <col min="16" max="16" width="9.140625" style="5" customWidth="1"/>
    <col min="17" max="17" width="9.5703125" style="2" customWidth="1"/>
    <col min="18" max="18" width="14.42578125" style="5" customWidth="1"/>
    <col min="19" max="19" width="6.7109375" style="5" customWidth="1"/>
    <col min="20" max="20" width="5" style="5" customWidth="1"/>
    <col min="21" max="1025" width="11.42578125" style="5"/>
  </cols>
  <sheetData>
    <row r="1" spans="1:1025" s="16" customFormat="1" ht="18" customHeight="1">
      <c r="A1" s="9" t="s">
        <v>0</v>
      </c>
      <c r="B1" s="10" t="s">
        <v>1</v>
      </c>
      <c r="C1" s="11" t="s">
        <v>2</v>
      </c>
      <c r="D1" s="9" t="s">
        <v>3</v>
      </c>
      <c r="E1" s="9" t="s">
        <v>4</v>
      </c>
      <c r="F1" s="9" t="s">
        <v>5</v>
      </c>
      <c r="G1" s="9" t="s">
        <v>6</v>
      </c>
      <c r="H1" s="12" t="s">
        <v>7</v>
      </c>
      <c r="I1" s="13" t="s">
        <v>8</v>
      </c>
      <c r="J1" s="14" t="s">
        <v>8</v>
      </c>
      <c r="K1" s="15" t="s">
        <v>653</v>
      </c>
      <c r="L1" s="16" t="s">
        <v>9</v>
      </c>
      <c r="M1" s="16" t="s">
        <v>10</v>
      </c>
      <c r="N1" s="16" t="s">
        <v>11</v>
      </c>
      <c r="O1" s="16" t="s">
        <v>12</v>
      </c>
      <c r="P1" s="16" t="s">
        <v>13</v>
      </c>
      <c r="Q1" s="10" t="s">
        <v>14</v>
      </c>
      <c r="T1" s="12"/>
      <c r="U1" s="12"/>
    </row>
    <row r="2" spans="1:1025" ht="76.5">
      <c r="A2" s="17">
        <v>1</v>
      </c>
      <c r="B2" s="727" t="s">
        <v>608</v>
      </c>
      <c r="C2" s="19" t="s">
        <v>615</v>
      </c>
      <c r="D2" s="20" t="s">
        <v>16</v>
      </c>
      <c r="E2" s="20" t="s">
        <v>16</v>
      </c>
      <c r="F2" s="20" t="s">
        <v>739</v>
      </c>
      <c r="G2" s="20"/>
      <c r="H2" s="8" t="s">
        <v>47</v>
      </c>
      <c r="I2" s="6">
        <v>4</v>
      </c>
      <c r="J2" s="7">
        <v>4</v>
      </c>
      <c r="K2" s="21">
        <v>1</v>
      </c>
      <c r="L2" s="5" t="str">
        <f t="shared" ref="L2:L31" si="0">CONCATENATE(D2,I2)</f>
        <v>Parkwater4</v>
      </c>
      <c r="M2" s="5" t="str">
        <f t="shared" ref="M2:M30" si="1">CONCATENATE(E2,J2)</f>
        <v>Parkwater4</v>
      </c>
      <c r="N2" s="5">
        <f t="shared" ref="N2:N31" si="2">+A2</f>
        <v>1</v>
      </c>
      <c r="O2" s="8" t="str">
        <f t="shared" ref="O2:O31" si="3">CONCATENATE("# ",B2," ",C2)</f>
        <v># CN1 CN Whitehall PWWH1</v>
      </c>
      <c r="Q2" s="727" t="str">
        <f t="shared" ref="Q2:Q30" si="4">+B2</f>
        <v>CN1</v>
      </c>
      <c r="R2" s="8" t="str">
        <f t="shared" ref="R2:R31" si="5">+H2</f>
        <v>Freight</v>
      </c>
      <c r="S2" s="8" t="str">
        <f t="shared" ref="S2:S30" si="6">LEFT(D2,3)</f>
        <v>Par</v>
      </c>
      <c r="T2" s="22" t="str">
        <f t="shared" ref="T2:T30" si="7">LEFT(E2,3)</f>
        <v>Par</v>
      </c>
      <c r="U2" s="23"/>
      <c r="AC2" s="24" t="s">
        <v>18</v>
      </c>
      <c r="AD2" s="24" t="s">
        <v>19</v>
      </c>
    </row>
    <row r="3" spans="1:1025" ht="89.25">
      <c r="A3" s="17">
        <v>2</v>
      </c>
      <c r="B3" s="727" t="s">
        <v>609</v>
      </c>
      <c r="C3" s="19" t="s">
        <v>724</v>
      </c>
      <c r="D3" s="20" t="s">
        <v>126</v>
      </c>
      <c r="E3" s="20" t="s">
        <v>126</v>
      </c>
      <c r="F3" s="20" t="s">
        <v>738</v>
      </c>
      <c r="G3" s="20"/>
      <c r="H3" s="8" t="s">
        <v>47</v>
      </c>
      <c r="I3" s="6" t="s">
        <v>29</v>
      </c>
      <c r="J3" s="7" t="s">
        <v>29</v>
      </c>
      <c r="K3" s="21">
        <v>1</v>
      </c>
      <c r="L3" s="5" t="str">
        <f t="shared" si="0"/>
        <v>WhitehallEF4</v>
      </c>
      <c r="M3" s="5" t="str">
        <f t="shared" si="1"/>
        <v>WhitehallEF4</v>
      </c>
      <c r="N3" s="5">
        <f t="shared" si="2"/>
        <v>2</v>
      </c>
      <c r="O3" s="8" t="str">
        <f t="shared" si="3"/>
        <v># CN2 CN Whitehall WHPW</v>
      </c>
      <c r="Q3" s="727" t="str">
        <f t="shared" si="4"/>
        <v>CN2</v>
      </c>
      <c r="R3" s="8" t="str">
        <f t="shared" si="5"/>
        <v>Freight</v>
      </c>
      <c r="S3" s="8" t="str">
        <f t="shared" si="6"/>
        <v>Whi</v>
      </c>
      <c r="T3" s="22" t="str">
        <f t="shared" si="7"/>
        <v>Whi</v>
      </c>
      <c r="U3" s="23"/>
      <c r="AC3" s="24" t="s">
        <v>20</v>
      </c>
      <c r="AD3" s="24" t="s">
        <v>21</v>
      </c>
    </row>
    <row r="4" spans="1:1025" ht="89.25">
      <c r="A4" s="17">
        <v>3</v>
      </c>
      <c r="B4" s="727" t="s">
        <v>610</v>
      </c>
      <c r="C4" s="19" t="s">
        <v>612</v>
      </c>
      <c r="D4" s="20" t="s">
        <v>126</v>
      </c>
      <c r="E4" s="20" t="s">
        <v>126</v>
      </c>
      <c r="F4" s="20" t="s">
        <v>727</v>
      </c>
      <c r="G4" s="20"/>
      <c r="H4" s="8" t="s">
        <v>47</v>
      </c>
      <c r="I4" s="6" t="s">
        <v>26</v>
      </c>
      <c r="J4" s="7" t="s">
        <v>26</v>
      </c>
      <c r="K4" s="21">
        <v>1</v>
      </c>
      <c r="L4" s="5" t="str">
        <f t="shared" si="0"/>
        <v>WhitehallEF1</v>
      </c>
      <c r="M4" s="5" t="str">
        <f t="shared" si="1"/>
        <v>WhitehallEF1</v>
      </c>
      <c r="N4" s="5">
        <f t="shared" si="2"/>
        <v>3</v>
      </c>
      <c r="O4" s="8" t="str">
        <f t="shared" si="3"/>
        <v># CN3 CN Whitehall WHTA</v>
      </c>
      <c r="Q4" s="727" t="str">
        <f t="shared" si="4"/>
        <v>CN3</v>
      </c>
      <c r="R4" s="8" t="str">
        <f t="shared" si="5"/>
        <v>Freight</v>
      </c>
      <c r="S4" s="8" t="str">
        <f t="shared" si="6"/>
        <v>Whi</v>
      </c>
      <c r="T4" s="22" t="str">
        <f t="shared" si="7"/>
        <v>Whi</v>
      </c>
      <c r="U4" s="23"/>
      <c r="AC4" s="24" t="s">
        <v>22</v>
      </c>
      <c r="AD4" s="24">
        <v>800</v>
      </c>
    </row>
    <row r="5" spans="1:1025" ht="89.25">
      <c r="A5" s="17">
        <v>4</v>
      </c>
      <c r="B5" s="727" t="s">
        <v>611</v>
      </c>
      <c r="C5" s="19" t="s">
        <v>613</v>
      </c>
      <c r="D5" s="20" t="s">
        <v>126</v>
      </c>
      <c r="E5" s="20" t="s">
        <v>126</v>
      </c>
      <c r="F5" s="20" t="s">
        <v>617</v>
      </c>
      <c r="G5" s="20"/>
      <c r="H5" s="8" t="s">
        <v>47</v>
      </c>
      <c r="I5" s="6" t="s">
        <v>27</v>
      </c>
      <c r="J5" s="7" t="s">
        <v>27</v>
      </c>
      <c r="K5" s="21">
        <v>1</v>
      </c>
      <c r="L5" s="5" t="str">
        <f t="shared" si="0"/>
        <v>WhitehallEF2</v>
      </c>
      <c r="M5" s="5" t="str">
        <f t="shared" si="1"/>
        <v>WhitehallEF2</v>
      </c>
      <c r="N5" s="5">
        <f t="shared" si="2"/>
        <v>4</v>
      </c>
      <c r="O5" s="8" t="str">
        <f t="shared" si="3"/>
        <v># CN4 CN Whitehall WHYA</v>
      </c>
      <c r="Q5" s="727" t="str">
        <f t="shared" si="4"/>
        <v>CN4</v>
      </c>
      <c r="R5" s="8" t="str">
        <f t="shared" si="5"/>
        <v>Freight</v>
      </c>
      <c r="S5" s="8" t="str">
        <f t="shared" si="6"/>
        <v>Whi</v>
      </c>
      <c r="T5" s="22" t="str">
        <f t="shared" si="7"/>
        <v>Whi</v>
      </c>
      <c r="U5" s="23"/>
    </row>
    <row r="6" spans="1:1025" ht="89.25">
      <c r="A6" s="17">
        <v>5</v>
      </c>
      <c r="B6" s="727" t="s">
        <v>616</v>
      </c>
      <c r="C6" s="19" t="s">
        <v>614</v>
      </c>
      <c r="D6" s="20" t="s">
        <v>126</v>
      </c>
      <c r="E6" s="20" t="s">
        <v>126</v>
      </c>
      <c r="F6" s="20" t="s">
        <v>728</v>
      </c>
      <c r="G6" s="20"/>
      <c r="H6" s="8" t="s">
        <v>47</v>
      </c>
      <c r="I6" s="6" t="s">
        <v>28</v>
      </c>
      <c r="J6" s="7" t="s">
        <v>28</v>
      </c>
      <c r="K6" s="21">
        <v>1</v>
      </c>
      <c r="L6" s="5" t="str">
        <f t="shared" si="0"/>
        <v>WhitehallEF3</v>
      </c>
      <c r="M6" s="5" t="str">
        <f t="shared" si="1"/>
        <v>WhitehallEF3</v>
      </c>
      <c r="N6" s="5">
        <f t="shared" si="2"/>
        <v>5</v>
      </c>
      <c r="O6" s="8" t="str">
        <f t="shared" si="3"/>
        <v># CN5 CN Whitehall Drill</v>
      </c>
      <c r="Q6" s="727" t="str">
        <f t="shared" si="4"/>
        <v>CN5</v>
      </c>
      <c r="R6" s="8" t="str">
        <f t="shared" si="5"/>
        <v>Freight</v>
      </c>
      <c r="S6" s="8" t="str">
        <f t="shared" si="6"/>
        <v>Whi</v>
      </c>
      <c r="T6" s="22" t="str">
        <f t="shared" si="7"/>
        <v>Whi</v>
      </c>
      <c r="U6" s="23"/>
    </row>
    <row r="7" spans="1:1025" ht="140.25">
      <c r="A7" s="17">
        <v>6</v>
      </c>
      <c r="B7" s="728" t="s">
        <v>619</v>
      </c>
      <c r="C7" s="25" t="s">
        <v>732</v>
      </c>
      <c r="D7" s="20" t="s">
        <v>618</v>
      </c>
      <c r="E7" s="20" t="s">
        <v>618</v>
      </c>
      <c r="F7" s="20" t="s">
        <v>730</v>
      </c>
      <c r="G7" s="20"/>
      <c r="H7" s="8" t="s">
        <v>47</v>
      </c>
      <c r="I7" s="6">
        <v>4</v>
      </c>
      <c r="J7" s="7">
        <v>4</v>
      </c>
      <c r="K7" s="21">
        <v>1</v>
      </c>
      <c r="L7" s="5" t="str">
        <f t="shared" si="0"/>
        <v>Erehwyna4</v>
      </c>
      <c r="M7" s="5" t="str">
        <f t="shared" si="1"/>
        <v>Erehwyna4</v>
      </c>
      <c r="N7" s="5">
        <f t="shared" si="2"/>
        <v>6</v>
      </c>
      <c r="O7" s="8" t="str">
        <f t="shared" si="3"/>
        <v># QG1 QGRY ERGL</v>
      </c>
      <c r="Q7" s="728" t="str">
        <f t="shared" si="4"/>
        <v>QG1</v>
      </c>
      <c r="R7" s="8" t="str">
        <f t="shared" si="5"/>
        <v>Freight</v>
      </c>
      <c r="S7" s="8" t="str">
        <f t="shared" si="6"/>
        <v>Ere</v>
      </c>
      <c r="T7" s="22" t="str">
        <f t="shared" si="7"/>
        <v>Ere</v>
      </c>
    </row>
    <row r="8" spans="1:1025" s="126" customFormat="1" ht="178.5">
      <c r="A8" s="17">
        <v>7</v>
      </c>
      <c r="B8" s="728" t="s">
        <v>620</v>
      </c>
      <c r="C8" s="25" t="s">
        <v>729</v>
      </c>
      <c r="D8" s="20" t="s">
        <v>215</v>
      </c>
      <c r="E8" s="20" t="s">
        <v>215</v>
      </c>
      <c r="F8" s="20" t="s">
        <v>745</v>
      </c>
      <c r="G8" s="20"/>
      <c r="H8" s="8" t="s">
        <v>47</v>
      </c>
      <c r="I8" s="6" t="s">
        <v>27</v>
      </c>
      <c r="J8" s="7" t="s">
        <v>27</v>
      </c>
      <c r="K8" s="21">
        <v>1</v>
      </c>
      <c r="L8" s="5" t="str">
        <f t="shared" si="0"/>
        <v>GlacierEF2</v>
      </c>
      <c r="M8" s="5" t="str">
        <f t="shared" si="1"/>
        <v>GlacierEF2</v>
      </c>
      <c r="N8" s="5">
        <f t="shared" si="2"/>
        <v>7</v>
      </c>
      <c r="O8" s="8" t="str">
        <f t="shared" si="3"/>
        <v># QG2 QGRY GLER</v>
      </c>
      <c r="P8" s="5"/>
      <c r="Q8" s="728" t="str">
        <f t="shared" si="4"/>
        <v>QG2</v>
      </c>
      <c r="R8" s="8" t="str">
        <f t="shared" si="5"/>
        <v>Freight</v>
      </c>
      <c r="S8" s="8" t="str">
        <f t="shared" si="6"/>
        <v>Gla</v>
      </c>
      <c r="T8" s="22" t="str">
        <f t="shared" si="7"/>
        <v>Gla</v>
      </c>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row>
    <row r="9" spans="1:1025" s="126" customFormat="1" ht="63.75">
      <c r="A9" s="17">
        <v>8</v>
      </c>
      <c r="B9" s="728" t="s">
        <v>624</v>
      </c>
      <c r="C9" s="25" t="s">
        <v>621</v>
      </c>
      <c r="D9" s="20" t="s">
        <v>215</v>
      </c>
      <c r="E9" s="20" t="s">
        <v>602</v>
      </c>
      <c r="F9" s="20" t="s">
        <v>731</v>
      </c>
      <c r="G9" s="20"/>
      <c r="H9" s="8" t="s">
        <v>47</v>
      </c>
      <c r="I9" s="6" t="s">
        <v>26</v>
      </c>
      <c r="J9" s="7" t="s">
        <v>26</v>
      </c>
      <c r="K9" s="21">
        <v>1</v>
      </c>
      <c r="L9" s="5" t="str">
        <f>CONCATENATE(D9,I9)</f>
        <v>GlacierEF1</v>
      </c>
      <c r="M9" s="5" t="str">
        <f t="shared" si="1"/>
        <v>EspanolaEF1</v>
      </c>
      <c r="N9" s="5">
        <f>+A9</f>
        <v>8</v>
      </c>
      <c r="O9" s="8" t="str">
        <f>CONCATENATE("# ",B9," ",C9)</f>
        <v># QG3 QGRY Espanola</v>
      </c>
      <c r="P9" s="5"/>
      <c r="Q9" s="728" t="str">
        <f t="shared" si="4"/>
        <v>QG3</v>
      </c>
      <c r="R9" s="8" t="str">
        <f t="shared" si="5"/>
        <v>Freight</v>
      </c>
      <c r="S9" s="8" t="str">
        <f t="shared" si="6"/>
        <v>Gla</v>
      </c>
      <c r="T9" s="22" t="str">
        <f t="shared" si="7"/>
        <v>Esp</v>
      </c>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row>
    <row r="10" spans="1:1025" s="126" customFormat="1" ht="102">
      <c r="A10" s="17">
        <v>9</v>
      </c>
      <c r="B10" s="666" t="s">
        <v>622</v>
      </c>
      <c r="C10" s="25" t="s">
        <v>627</v>
      </c>
      <c r="D10" s="20" t="s">
        <v>94</v>
      </c>
      <c r="E10" s="20" t="s">
        <v>94</v>
      </c>
      <c r="F10" s="20" t="s">
        <v>625</v>
      </c>
      <c r="G10" s="20"/>
      <c r="H10" s="8" t="s">
        <v>47</v>
      </c>
      <c r="I10" s="6">
        <v>4</v>
      </c>
      <c r="J10" s="7">
        <v>4</v>
      </c>
      <c r="K10" s="21">
        <v>1</v>
      </c>
      <c r="L10" s="5" t="str">
        <f>CONCATENATE(D10,I10)</f>
        <v>Centralia4</v>
      </c>
      <c r="M10" s="5" t="str">
        <f t="shared" si="1"/>
        <v>Centralia4</v>
      </c>
      <c r="N10" s="5">
        <f>+A10</f>
        <v>9</v>
      </c>
      <c r="O10" s="8" t="str">
        <f>CONCATENATE("# ",B10," ",C10)</f>
        <v># CP1 CP CEMA</v>
      </c>
      <c r="P10" s="5"/>
      <c r="Q10" s="666" t="str">
        <f t="shared" si="4"/>
        <v>CP1</v>
      </c>
      <c r="R10" s="8" t="str">
        <f t="shared" si="5"/>
        <v>Freight</v>
      </c>
      <c r="S10" s="8" t="str">
        <f t="shared" si="6"/>
        <v>Cen</v>
      </c>
      <c r="T10" s="22" t="str">
        <f t="shared" si="7"/>
        <v>Cen</v>
      </c>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row>
    <row r="11" spans="1:1025" s="126" customFormat="1" ht="191.25">
      <c r="A11" s="17">
        <v>10</v>
      </c>
      <c r="B11" s="666" t="s">
        <v>623</v>
      </c>
      <c r="C11" s="25" t="s">
        <v>626</v>
      </c>
      <c r="D11" s="20" t="s">
        <v>607</v>
      </c>
      <c r="E11" s="20" t="s">
        <v>607</v>
      </c>
      <c r="F11" s="20" t="s">
        <v>633</v>
      </c>
      <c r="G11" s="20"/>
      <c r="H11" s="8" t="s">
        <v>47</v>
      </c>
      <c r="I11" s="6" t="s">
        <v>26</v>
      </c>
      <c r="J11" s="7" t="s">
        <v>26</v>
      </c>
      <c r="K11" s="21">
        <v>1</v>
      </c>
      <c r="L11" s="5" t="str">
        <f>CONCATENATE(D11,I11)</f>
        <v>ManaukeeEF1</v>
      </c>
      <c r="M11" s="5" t="str">
        <f t="shared" si="1"/>
        <v>ManaukeeEF1</v>
      </c>
      <c r="N11" s="5">
        <f>+A11</f>
        <v>10</v>
      </c>
      <c r="O11" s="8" t="str">
        <f>CONCATENATE("# ",B11," ",C11)</f>
        <v># CP2 CP MACE</v>
      </c>
      <c r="P11" s="5"/>
      <c r="Q11" s="666" t="str">
        <f t="shared" si="4"/>
        <v>CP2</v>
      </c>
      <c r="R11" s="8" t="str">
        <f t="shared" si="5"/>
        <v>Freight</v>
      </c>
      <c r="S11" s="8" t="str">
        <f t="shared" si="6"/>
        <v>Man</v>
      </c>
      <c r="T11" s="22" t="str">
        <f t="shared" si="7"/>
        <v>Man</v>
      </c>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row>
    <row r="12" spans="1:1025" s="613" customFormat="1" ht="178.5">
      <c r="A12" s="17">
        <v>11</v>
      </c>
      <c r="B12" s="26" t="s">
        <v>628</v>
      </c>
      <c r="C12" s="607" t="s">
        <v>750</v>
      </c>
      <c r="D12" s="608" t="s">
        <v>632</v>
      </c>
      <c r="E12" s="608" t="s">
        <v>632</v>
      </c>
      <c r="F12" s="20" t="s">
        <v>644</v>
      </c>
      <c r="G12" s="609"/>
      <c r="H12" s="8" t="s">
        <v>47</v>
      </c>
      <c r="I12" s="611">
        <v>4</v>
      </c>
      <c r="J12" s="612">
        <v>4</v>
      </c>
      <c r="K12" s="21">
        <v>1</v>
      </c>
      <c r="L12" s="613" t="str">
        <f t="shared" si="0"/>
        <v>Sarah Creek4</v>
      </c>
      <c r="M12" s="5" t="str">
        <f t="shared" si="1"/>
        <v>Sarah Creek4</v>
      </c>
      <c r="N12" s="613">
        <f t="shared" si="2"/>
        <v>11</v>
      </c>
      <c r="O12" s="610" t="str">
        <f t="shared" si="3"/>
        <v># BNSF1 BNSF SCEG1</v>
      </c>
      <c r="Q12" s="26" t="str">
        <f t="shared" si="4"/>
        <v>BNSF1</v>
      </c>
      <c r="R12" s="610" t="str">
        <f t="shared" si="5"/>
        <v>Freight</v>
      </c>
      <c r="S12" s="610" t="str">
        <f t="shared" si="6"/>
        <v>Sar</v>
      </c>
      <c r="T12" s="614" t="str">
        <f t="shared" si="7"/>
        <v>Sar</v>
      </c>
    </row>
    <row r="13" spans="1:1025" s="613" customFormat="1" ht="204">
      <c r="A13" s="17">
        <v>12</v>
      </c>
      <c r="B13" s="26" t="s">
        <v>629</v>
      </c>
      <c r="C13" s="607" t="s">
        <v>752</v>
      </c>
      <c r="D13" s="608" t="s">
        <v>632</v>
      </c>
      <c r="E13" s="608" t="s">
        <v>632</v>
      </c>
      <c r="F13" s="20" t="s">
        <v>753</v>
      </c>
      <c r="G13" s="609"/>
      <c r="H13" s="8" t="s">
        <v>47</v>
      </c>
      <c r="I13" s="611">
        <v>5</v>
      </c>
      <c r="J13" s="612">
        <v>5</v>
      </c>
      <c r="K13" s="21">
        <v>1</v>
      </c>
      <c r="L13" s="613" t="str">
        <f t="shared" ref="L13" si="8">CONCATENATE(D13,I13)</f>
        <v>Sarah Creek5</v>
      </c>
      <c r="M13" s="5" t="str">
        <f t="shared" ref="M13" si="9">CONCATENATE(E13,J13)</f>
        <v>Sarah Creek5</v>
      </c>
      <c r="N13" s="613">
        <f t="shared" ref="N13" si="10">+A13</f>
        <v>12</v>
      </c>
      <c r="O13" s="610" t="str">
        <f t="shared" si="3"/>
        <v># BNSF2 BNSF SCEG2</v>
      </c>
      <c r="Q13" s="26" t="str">
        <f t="shared" ref="Q13" si="11">+B13</f>
        <v>BNSF2</v>
      </c>
      <c r="R13" s="610" t="str">
        <f t="shared" ref="R13" si="12">+H13</f>
        <v>Freight</v>
      </c>
      <c r="S13" s="610" t="str">
        <f t="shared" ref="S13" si="13">LEFT(D13,3)</f>
        <v>Sar</v>
      </c>
      <c r="T13" s="614" t="str">
        <f t="shared" ref="T13" si="14">LEFT(E13,3)</f>
        <v>Sar</v>
      </c>
    </row>
    <row r="14" spans="1:1025" s="613" customFormat="1" ht="153">
      <c r="A14" s="17">
        <v>13</v>
      </c>
      <c r="B14" s="26" t="s">
        <v>630</v>
      </c>
      <c r="C14" s="607" t="s">
        <v>634</v>
      </c>
      <c r="D14" s="608" t="s">
        <v>605</v>
      </c>
      <c r="E14" s="608" t="s">
        <v>605</v>
      </c>
      <c r="F14" s="20" t="s">
        <v>748</v>
      </c>
      <c r="G14" s="608"/>
      <c r="H14" s="8" t="s">
        <v>47</v>
      </c>
      <c r="I14" s="611" t="s">
        <v>26</v>
      </c>
      <c r="J14" s="615" t="s">
        <v>26</v>
      </c>
      <c r="K14" s="21">
        <v>1</v>
      </c>
      <c r="L14" s="613" t="str">
        <f t="shared" si="0"/>
        <v>Elk GroveEF1</v>
      </c>
      <c r="M14" s="5" t="str">
        <f t="shared" si="1"/>
        <v>Elk GroveEF1</v>
      </c>
      <c r="N14" s="613">
        <f t="shared" si="2"/>
        <v>13</v>
      </c>
      <c r="O14" s="610" t="str">
        <f t="shared" si="3"/>
        <v># BNSF3 BNSF EGSC</v>
      </c>
      <c r="Q14" s="26" t="str">
        <f t="shared" si="4"/>
        <v>BNSF3</v>
      </c>
      <c r="R14" s="610" t="str">
        <f t="shared" si="5"/>
        <v>Freight</v>
      </c>
      <c r="S14" s="610" t="str">
        <f t="shared" si="6"/>
        <v>Elk</v>
      </c>
      <c r="T14" s="614" t="str">
        <f t="shared" si="7"/>
        <v>Elk</v>
      </c>
    </row>
    <row r="15" spans="1:1025" ht="191.25">
      <c r="A15" s="17">
        <v>14</v>
      </c>
      <c r="B15" s="26" t="s">
        <v>631</v>
      </c>
      <c r="C15" s="25" t="s">
        <v>635</v>
      </c>
      <c r="D15" s="20" t="s">
        <v>605</v>
      </c>
      <c r="E15" s="20" t="s">
        <v>605</v>
      </c>
      <c r="F15" s="20" t="s">
        <v>749</v>
      </c>
      <c r="G15" s="617"/>
      <c r="H15" s="8" t="s">
        <v>47</v>
      </c>
      <c r="I15" s="6" t="s">
        <v>27</v>
      </c>
      <c r="J15" s="28" t="s">
        <v>27</v>
      </c>
      <c r="K15" s="21">
        <v>1</v>
      </c>
      <c r="L15" s="5" t="str">
        <f t="shared" si="0"/>
        <v>Elk GroveEF2</v>
      </c>
      <c r="M15" s="5" t="str">
        <f t="shared" si="1"/>
        <v>Elk GroveEF2</v>
      </c>
      <c r="N15" s="5">
        <f t="shared" si="2"/>
        <v>14</v>
      </c>
      <c r="O15" s="8" t="str">
        <f t="shared" si="3"/>
        <v># BNSF4 BNSF EGWH Transfer</v>
      </c>
      <c r="Q15" s="26" t="str">
        <f t="shared" si="4"/>
        <v>BNSF4</v>
      </c>
      <c r="R15" s="8" t="str">
        <f t="shared" si="5"/>
        <v>Freight</v>
      </c>
      <c r="S15" s="8" t="str">
        <f t="shared" si="6"/>
        <v>Elk</v>
      </c>
      <c r="T15" s="22" t="str">
        <f t="shared" si="7"/>
        <v>Elk</v>
      </c>
    </row>
    <row r="16" spans="1:1025" ht="165.75">
      <c r="A16" s="17">
        <v>15</v>
      </c>
      <c r="B16" s="26" t="s">
        <v>751</v>
      </c>
      <c r="C16" s="25" t="s">
        <v>636</v>
      </c>
      <c r="D16" s="20" t="s">
        <v>632</v>
      </c>
      <c r="E16" s="20" t="s">
        <v>632</v>
      </c>
      <c r="F16" s="20" t="s">
        <v>637</v>
      </c>
      <c r="G16" s="617"/>
      <c r="H16" s="8" t="s">
        <v>47</v>
      </c>
      <c r="I16" s="6">
        <v>7</v>
      </c>
      <c r="J16" s="28">
        <v>7</v>
      </c>
      <c r="K16" s="21">
        <v>2</v>
      </c>
      <c r="L16" s="5" t="str">
        <f t="shared" si="0"/>
        <v>Sarah Creek7</v>
      </c>
      <c r="M16" s="5" t="str">
        <f t="shared" si="1"/>
        <v>Sarah Creek7</v>
      </c>
      <c r="N16" s="5">
        <f t="shared" si="2"/>
        <v>15</v>
      </c>
      <c r="O16" s="8" t="str">
        <f t="shared" si="3"/>
        <v># BNSF5 BNSF MOW</v>
      </c>
      <c r="Q16" s="26" t="str">
        <f t="shared" si="4"/>
        <v>BNSF5</v>
      </c>
      <c r="R16" s="8" t="str">
        <f t="shared" si="5"/>
        <v>Freight</v>
      </c>
      <c r="S16" s="8" t="str">
        <f t="shared" si="6"/>
        <v>Sar</v>
      </c>
      <c r="T16" s="22" t="str">
        <f t="shared" si="7"/>
        <v>Sar</v>
      </c>
    </row>
    <row r="17" spans="1:20" ht="165.75">
      <c r="A17" s="17">
        <v>16</v>
      </c>
      <c r="B17" s="670" t="s">
        <v>638</v>
      </c>
      <c r="C17" s="25" t="s">
        <v>721</v>
      </c>
      <c r="D17" s="20" t="s">
        <v>16</v>
      </c>
      <c r="E17" s="20" t="s">
        <v>632</v>
      </c>
      <c r="F17" s="20" t="s">
        <v>722</v>
      </c>
      <c r="G17" s="31"/>
      <c r="H17" s="8" t="s">
        <v>17</v>
      </c>
      <c r="I17" s="6">
        <v>7</v>
      </c>
      <c r="J17" s="28">
        <v>7</v>
      </c>
      <c r="K17" s="21">
        <v>2</v>
      </c>
      <c r="L17" s="5" t="str">
        <f t="shared" si="0"/>
        <v>Parkwater7</v>
      </c>
      <c r="M17" s="5" t="str">
        <f t="shared" si="1"/>
        <v>Sarah Creek7</v>
      </c>
      <c r="N17" s="5">
        <f t="shared" si="2"/>
        <v>16</v>
      </c>
      <c r="O17" s="8" t="str">
        <f t="shared" si="3"/>
        <v># Commuter 1 Commuter  Train</v>
      </c>
      <c r="Q17" s="670" t="str">
        <f t="shared" si="4"/>
        <v>Commuter 1</v>
      </c>
      <c r="R17" s="8" t="str">
        <f t="shared" si="5"/>
        <v>Passenger</v>
      </c>
      <c r="S17" s="8" t="str">
        <f t="shared" si="6"/>
        <v>Par</v>
      </c>
      <c r="T17" s="22" t="str">
        <f t="shared" si="7"/>
        <v>Sar</v>
      </c>
    </row>
    <row r="18" spans="1:20" ht="114.75">
      <c r="A18" s="17">
        <v>17</v>
      </c>
      <c r="B18" s="26" t="s">
        <v>758</v>
      </c>
      <c r="C18" s="25" t="s">
        <v>757</v>
      </c>
      <c r="D18" s="20" t="s">
        <v>632</v>
      </c>
      <c r="E18" s="20" t="s">
        <v>632</v>
      </c>
      <c r="F18" s="20" t="s">
        <v>759</v>
      </c>
      <c r="G18" s="31"/>
      <c r="H18" s="8" t="s">
        <v>47</v>
      </c>
      <c r="I18" s="6">
        <v>1</v>
      </c>
      <c r="J18" s="28">
        <v>1</v>
      </c>
      <c r="K18" s="21">
        <v>2</v>
      </c>
      <c r="L18" s="5" t="str">
        <f t="shared" si="0"/>
        <v>Sarah Creek1</v>
      </c>
      <c r="M18" s="5" t="str">
        <f t="shared" si="1"/>
        <v>Sarah Creek1</v>
      </c>
      <c r="N18" s="5">
        <f t="shared" si="2"/>
        <v>17</v>
      </c>
      <c r="O18" s="8" t="str">
        <f t="shared" si="3"/>
        <v># BNSF 6  Auto-Extra</v>
      </c>
      <c r="Q18" s="671" t="str">
        <f t="shared" si="4"/>
        <v xml:space="preserve">BNSF 6 </v>
      </c>
      <c r="R18" s="8" t="str">
        <f t="shared" si="5"/>
        <v>Freight</v>
      </c>
      <c r="S18" s="8" t="str">
        <f t="shared" si="6"/>
        <v>Sar</v>
      </c>
      <c r="T18" s="22" t="str">
        <f t="shared" si="7"/>
        <v>Sar</v>
      </c>
    </row>
    <row r="19" spans="1:20" ht="165.75">
      <c r="A19" s="17">
        <v>18</v>
      </c>
      <c r="B19" s="29" t="s">
        <v>640</v>
      </c>
      <c r="C19" s="25" t="s">
        <v>639</v>
      </c>
      <c r="D19" s="20" t="s">
        <v>607</v>
      </c>
      <c r="E19" s="20" t="s">
        <v>15</v>
      </c>
      <c r="F19" s="20" t="s">
        <v>654</v>
      </c>
      <c r="G19" s="32"/>
      <c r="H19" s="8" t="s">
        <v>47</v>
      </c>
      <c r="I19" s="6" t="s">
        <v>27</v>
      </c>
      <c r="J19" s="28"/>
      <c r="K19" s="21">
        <v>2</v>
      </c>
      <c r="L19" s="5" t="str">
        <f t="shared" si="0"/>
        <v>ManaukeeEF2</v>
      </c>
      <c r="M19" s="5" t="str">
        <f t="shared" si="1"/>
        <v>Northtown</v>
      </c>
      <c r="N19" s="5">
        <f t="shared" si="2"/>
        <v>18</v>
      </c>
      <c r="O19" s="8" t="str">
        <f t="shared" si="3"/>
        <v># CP Intermodal CP Intermodal MABI</v>
      </c>
      <c r="Q19" s="29" t="str">
        <f t="shared" si="4"/>
        <v>CP Intermodal</v>
      </c>
      <c r="R19" s="8" t="str">
        <f t="shared" si="5"/>
        <v>Freight</v>
      </c>
      <c r="S19" s="8" t="str">
        <f t="shared" si="6"/>
        <v>Man</v>
      </c>
      <c r="T19" s="22" t="str">
        <f t="shared" si="7"/>
        <v>Nor</v>
      </c>
    </row>
    <row r="20" spans="1:20" ht="140.25">
      <c r="A20" s="17">
        <v>19</v>
      </c>
      <c r="B20" s="29" t="s">
        <v>645</v>
      </c>
      <c r="C20" s="25" t="s">
        <v>641</v>
      </c>
      <c r="D20" s="20" t="s">
        <v>94</v>
      </c>
      <c r="E20" s="20" t="s">
        <v>94</v>
      </c>
      <c r="F20" s="20" t="s">
        <v>643</v>
      </c>
      <c r="G20" s="32"/>
      <c r="H20" s="8" t="s">
        <v>47</v>
      </c>
      <c r="I20" s="6">
        <v>6</v>
      </c>
      <c r="J20" s="28">
        <v>6</v>
      </c>
      <c r="K20" s="21">
        <v>2</v>
      </c>
      <c r="L20" s="5" t="str">
        <f t="shared" si="0"/>
        <v>Centralia6</v>
      </c>
      <c r="M20" s="5" t="str">
        <f t="shared" si="1"/>
        <v>Centralia6</v>
      </c>
      <c r="N20" s="5">
        <f t="shared" si="2"/>
        <v>19</v>
      </c>
      <c r="O20" s="8" t="str">
        <f t="shared" si="3"/>
        <v># CP Ethanol CP Ethanol CEEG</v>
      </c>
      <c r="Q20" s="29" t="str">
        <f t="shared" si="4"/>
        <v>CP Ethanol</v>
      </c>
      <c r="R20" s="8" t="str">
        <f t="shared" si="5"/>
        <v>Freight</v>
      </c>
      <c r="S20" s="8" t="str">
        <f t="shared" si="6"/>
        <v>Cen</v>
      </c>
      <c r="T20" s="22" t="str">
        <f t="shared" si="7"/>
        <v>Cen</v>
      </c>
    </row>
    <row r="21" spans="1:20" ht="89.25">
      <c r="A21" s="17">
        <v>20</v>
      </c>
      <c r="B21" s="29" t="s">
        <v>646</v>
      </c>
      <c r="C21" s="25" t="s">
        <v>642</v>
      </c>
      <c r="D21" s="20" t="s">
        <v>16</v>
      </c>
      <c r="E21" s="20" t="s">
        <v>16</v>
      </c>
      <c r="F21" s="20" t="s">
        <v>742</v>
      </c>
      <c r="G21" s="20"/>
      <c r="H21" s="8" t="s">
        <v>47</v>
      </c>
      <c r="I21" s="6">
        <v>5</v>
      </c>
      <c r="J21" s="6">
        <v>5</v>
      </c>
      <c r="K21" s="21">
        <v>2</v>
      </c>
      <c r="L21" s="5" t="str">
        <f t="shared" si="0"/>
        <v>Parkwater5</v>
      </c>
      <c r="M21" s="5" t="str">
        <f t="shared" si="1"/>
        <v>Parkwater5</v>
      </c>
      <c r="N21" s="5">
        <f t="shared" si="2"/>
        <v>20</v>
      </c>
      <c r="O21" s="8" t="str">
        <f t="shared" si="3"/>
        <v># IAIS Protein IAIS PWEG</v>
      </c>
      <c r="Q21" s="29" t="str">
        <f t="shared" si="4"/>
        <v>IAIS Protein</v>
      </c>
      <c r="R21" s="8" t="str">
        <f t="shared" si="5"/>
        <v>Freight</v>
      </c>
      <c r="S21" s="8" t="str">
        <f t="shared" si="6"/>
        <v>Par</v>
      </c>
      <c r="T21" s="22" t="str">
        <f t="shared" si="7"/>
        <v>Par</v>
      </c>
    </row>
    <row r="22" spans="1:20" ht="25.5">
      <c r="A22" s="17">
        <v>21</v>
      </c>
      <c r="B22" s="726" t="s">
        <v>736</v>
      </c>
      <c r="C22" s="25" t="s">
        <v>729</v>
      </c>
      <c r="D22" s="20" t="s">
        <v>618</v>
      </c>
      <c r="E22" s="20" t="s">
        <v>215</v>
      </c>
      <c r="F22" s="20" t="s">
        <v>734</v>
      </c>
      <c r="G22" s="20"/>
      <c r="H22" s="8" t="s">
        <v>47</v>
      </c>
      <c r="I22" s="6">
        <v>2</v>
      </c>
      <c r="J22" s="28"/>
      <c r="K22" s="21">
        <v>3</v>
      </c>
      <c r="L22" s="5" t="str">
        <f t="shared" si="0"/>
        <v>Erehwyna2</v>
      </c>
      <c r="M22" s="5" t="str">
        <f t="shared" si="1"/>
        <v>Glacier</v>
      </c>
      <c r="N22" s="5">
        <f t="shared" si="2"/>
        <v>21</v>
      </c>
      <c r="O22" s="8" t="str">
        <f t="shared" si="3"/>
        <v># GLER No Engine QGRY GLER</v>
      </c>
      <c r="Q22" s="726" t="str">
        <f t="shared" si="4"/>
        <v>GLER No Engine</v>
      </c>
      <c r="R22" s="8" t="str">
        <f t="shared" si="5"/>
        <v>Freight</v>
      </c>
      <c r="S22" s="8" t="str">
        <f t="shared" si="6"/>
        <v>Ere</v>
      </c>
      <c r="T22" s="22" t="str">
        <f t="shared" si="7"/>
        <v>Gla</v>
      </c>
    </row>
    <row r="23" spans="1:20" ht="25.5">
      <c r="A23" s="17">
        <v>22</v>
      </c>
      <c r="B23" s="729" t="s">
        <v>737</v>
      </c>
      <c r="C23" s="25" t="s">
        <v>733</v>
      </c>
      <c r="D23" s="20" t="s">
        <v>16</v>
      </c>
      <c r="E23" s="20" t="s">
        <v>126</v>
      </c>
      <c r="F23" s="20" t="s">
        <v>735</v>
      </c>
      <c r="G23" s="20"/>
      <c r="H23" s="8" t="s">
        <v>47</v>
      </c>
      <c r="I23" s="6">
        <v>2</v>
      </c>
      <c r="J23" s="28"/>
      <c r="K23" s="21">
        <v>3</v>
      </c>
      <c r="L23" s="5" t="str">
        <f t="shared" si="0"/>
        <v>Parkwater2</v>
      </c>
      <c r="M23" s="5" t="str">
        <f t="shared" si="1"/>
        <v>Whitehall</v>
      </c>
      <c r="N23" s="5">
        <f t="shared" si="2"/>
        <v>22</v>
      </c>
      <c r="O23" s="8" t="str">
        <f t="shared" si="3"/>
        <v># WHPW No Engine CN WHPW</v>
      </c>
      <c r="Q23" s="729" t="str">
        <f t="shared" si="4"/>
        <v>WHPW No Engine</v>
      </c>
      <c r="R23" s="8" t="str">
        <f t="shared" si="5"/>
        <v>Freight</v>
      </c>
      <c r="S23" s="8" t="str">
        <f t="shared" si="6"/>
        <v>Par</v>
      </c>
      <c r="T23" s="22" t="str">
        <f t="shared" si="7"/>
        <v>Whi</v>
      </c>
    </row>
    <row r="24" spans="1:20" ht="25.5">
      <c r="A24" s="17">
        <v>23</v>
      </c>
      <c r="B24" s="730" t="s">
        <v>740</v>
      </c>
      <c r="C24" s="25" t="s">
        <v>626</v>
      </c>
      <c r="D24" s="20" t="s">
        <v>94</v>
      </c>
      <c r="E24" s="20" t="s">
        <v>607</v>
      </c>
      <c r="F24" s="20" t="s">
        <v>741</v>
      </c>
      <c r="G24" s="20"/>
      <c r="H24" s="8" t="s">
        <v>47</v>
      </c>
      <c r="I24" s="6">
        <v>2</v>
      </c>
      <c r="J24" s="28"/>
      <c r="K24" s="21">
        <v>3</v>
      </c>
      <c r="L24" s="5" t="str">
        <f t="shared" si="0"/>
        <v>Centralia2</v>
      </c>
      <c r="M24" s="5" t="str">
        <f t="shared" si="1"/>
        <v>Manaukee</v>
      </c>
      <c r="N24" s="5">
        <f t="shared" si="2"/>
        <v>23</v>
      </c>
      <c r="O24" s="8" t="str">
        <f t="shared" si="3"/>
        <v># MACE No Engines CP MACE</v>
      </c>
      <c r="Q24" s="730" t="str">
        <f t="shared" si="4"/>
        <v>MACE No Engines</v>
      </c>
      <c r="R24" s="8" t="str">
        <f t="shared" si="5"/>
        <v>Freight</v>
      </c>
      <c r="S24" s="8" t="str">
        <f t="shared" si="6"/>
        <v>Cen</v>
      </c>
      <c r="T24" s="22" t="str">
        <f t="shared" si="7"/>
        <v>Man</v>
      </c>
    </row>
    <row r="25" spans="1:20" ht="25.5">
      <c r="A25" s="17">
        <v>24</v>
      </c>
      <c r="B25" s="629" t="s">
        <v>743</v>
      </c>
      <c r="C25" s="25" t="s">
        <v>634</v>
      </c>
      <c r="D25" s="20" t="s">
        <v>632</v>
      </c>
      <c r="E25" s="20" t="s">
        <v>605</v>
      </c>
      <c r="F25" s="20" t="s">
        <v>744</v>
      </c>
      <c r="G25" s="30"/>
      <c r="H25" s="8" t="s">
        <v>47</v>
      </c>
      <c r="I25" s="6">
        <v>2</v>
      </c>
      <c r="J25" s="28"/>
      <c r="K25" s="21">
        <v>3</v>
      </c>
      <c r="L25" s="5" t="str">
        <f t="shared" si="0"/>
        <v>Sarah Creek2</v>
      </c>
      <c r="M25" s="5" t="str">
        <f t="shared" si="1"/>
        <v>Elk Grove</v>
      </c>
      <c r="N25" s="5">
        <f t="shared" si="2"/>
        <v>24</v>
      </c>
      <c r="O25" s="8" t="str">
        <f t="shared" si="3"/>
        <v># EGSC No Engines BNSF EGSC</v>
      </c>
      <c r="Q25" s="629" t="str">
        <f t="shared" si="4"/>
        <v>EGSC No Engines</v>
      </c>
      <c r="R25" s="8" t="str">
        <f t="shared" si="5"/>
        <v>Freight</v>
      </c>
      <c r="S25" s="8" t="str">
        <f t="shared" si="6"/>
        <v>Sar</v>
      </c>
      <c r="T25" s="22" t="str">
        <f t="shared" si="7"/>
        <v>Elk</v>
      </c>
    </row>
    <row r="26" spans="1:20">
      <c r="A26" s="17"/>
      <c r="B26" s="35"/>
      <c r="C26" s="25"/>
      <c r="D26" s="20"/>
      <c r="E26" s="20"/>
      <c r="F26" s="20"/>
      <c r="G26" s="617"/>
      <c r="H26" s="8"/>
      <c r="J26" s="28"/>
      <c r="K26" s="21">
        <v>1</v>
      </c>
      <c r="L26" s="5" t="str">
        <f t="shared" si="0"/>
        <v/>
      </c>
      <c r="M26" s="5" t="str">
        <f t="shared" si="1"/>
        <v/>
      </c>
      <c r="N26" s="5">
        <f t="shared" si="2"/>
        <v>0</v>
      </c>
      <c r="O26" s="8" t="str">
        <f t="shared" si="3"/>
        <v xml:space="preserve">#  </v>
      </c>
      <c r="Q26" s="35">
        <f t="shared" si="4"/>
        <v>0</v>
      </c>
      <c r="R26" s="8">
        <f t="shared" si="5"/>
        <v>0</v>
      </c>
      <c r="S26" s="8" t="str">
        <f t="shared" si="6"/>
        <v/>
      </c>
      <c r="T26" s="22" t="str">
        <f t="shared" si="7"/>
        <v/>
      </c>
    </row>
    <row r="27" spans="1:20">
      <c r="A27" s="17"/>
      <c r="B27" s="36"/>
      <c r="C27" s="25"/>
      <c r="D27" s="20"/>
      <c r="E27" s="20"/>
      <c r="F27" s="20"/>
      <c r="G27" s="20"/>
      <c r="H27" s="8"/>
      <c r="J27" s="28"/>
      <c r="K27" s="21">
        <v>1</v>
      </c>
      <c r="L27" s="5" t="str">
        <f t="shared" si="0"/>
        <v/>
      </c>
      <c r="M27" s="5" t="str">
        <f t="shared" si="1"/>
        <v/>
      </c>
      <c r="N27" s="5">
        <f t="shared" si="2"/>
        <v>0</v>
      </c>
      <c r="O27" s="8" t="str">
        <f t="shared" si="3"/>
        <v xml:space="preserve">#  </v>
      </c>
      <c r="Q27" s="36">
        <f t="shared" si="4"/>
        <v>0</v>
      </c>
      <c r="R27" s="8">
        <f t="shared" si="5"/>
        <v>0</v>
      </c>
      <c r="S27" s="8" t="str">
        <f t="shared" si="6"/>
        <v/>
      </c>
      <c r="T27" s="22" t="str">
        <f t="shared" si="7"/>
        <v/>
      </c>
    </row>
    <row r="28" spans="1:20">
      <c r="A28" s="17"/>
      <c r="B28" s="36"/>
      <c r="C28" s="25"/>
      <c r="D28" s="20"/>
      <c r="E28" s="20"/>
      <c r="F28" s="20"/>
      <c r="G28" s="20"/>
      <c r="H28" s="8"/>
      <c r="J28" s="28"/>
      <c r="K28" s="21">
        <v>1</v>
      </c>
      <c r="L28" s="5" t="str">
        <f t="shared" si="0"/>
        <v/>
      </c>
      <c r="M28" s="5" t="str">
        <f t="shared" si="1"/>
        <v/>
      </c>
      <c r="N28" s="5">
        <f t="shared" si="2"/>
        <v>0</v>
      </c>
      <c r="O28" s="8" t="str">
        <f t="shared" si="3"/>
        <v xml:space="preserve">#  </v>
      </c>
      <c r="Q28" s="36">
        <f t="shared" si="4"/>
        <v>0</v>
      </c>
      <c r="R28" s="8">
        <f t="shared" si="5"/>
        <v>0</v>
      </c>
      <c r="S28" s="8" t="str">
        <f t="shared" si="6"/>
        <v/>
      </c>
      <c r="T28" s="22" t="str">
        <f t="shared" si="7"/>
        <v/>
      </c>
    </row>
    <row r="29" spans="1:20">
      <c r="A29" s="17"/>
      <c r="B29" s="36"/>
      <c r="C29" s="25"/>
      <c r="D29" s="20"/>
      <c r="E29" s="20"/>
      <c r="F29" s="20"/>
      <c r="G29" s="32"/>
      <c r="H29" s="8"/>
      <c r="J29" s="28"/>
      <c r="K29" s="21">
        <v>1</v>
      </c>
      <c r="L29" s="5" t="str">
        <f t="shared" si="0"/>
        <v/>
      </c>
      <c r="M29" s="5" t="str">
        <f t="shared" si="1"/>
        <v/>
      </c>
      <c r="N29" s="5">
        <f t="shared" si="2"/>
        <v>0</v>
      </c>
      <c r="O29" s="8" t="str">
        <f t="shared" si="3"/>
        <v xml:space="preserve">#  </v>
      </c>
      <c r="Q29" s="29">
        <f t="shared" si="4"/>
        <v>0</v>
      </c>
      <c r="R29" s="8">
        <f t="shared" si="5"/>
        <v>0</v>
      </c>
      <c r="S29" s="8" t="str">
        <f>LEFT(D29,3)</f>
        <v/>
      </c>
      <c r="T29" s="22" t="str">
        <f>LEFT(E29,3)</f>
        <v/>
      </c>
    </row>
    <row r="30" spans="1:20">
      <c r="A30" s="17"/>
      <c r="B30" s="29"/>
      <c r="C30" s="25"/>
      <c r="D30" s="20"/>
      <c r="E30" s="20"/>
      <c r="F30" s="20"/>
      <c r="G30" s="31"/>
      <c r="H30" s="8"/>
      <c r="J30" s="28"/>
      <c r="K30" s="21">
        <v>1</v>
      </c>
      <c r="L30" s="5" t="str">
        <f t="shared" si="0"/>
        <v/>
      </c>
      <c r="M30" s="5" t="str">
        <f t="shared" si="1"/>
        <v/>
      </c>
      <c r="N30" s="5">
        <f t="shared" si="2"/>
        <v>0</v>
      </c>
      <c r="O30" s="8" t="str">
        <f t="shared" si="3"/>
        <v xml:space="preserve">#  </v>
      </c>
      <c r="Q30" s="29">
        <f t="shared" si="4"/>
        <v>0</v>
      </c>
      <c r="R30" s="8">
        <f t="shared" si="5"/>
        <v>0</v>
      </c>
      <c r="S30" s="8" t="str">
        <f t="shared" si="6"/>
        <v/>
      </c>
      <c r="T30" s="22" t="str">
        <f t="shared" si="7"/>
        <v/>
      </c>
    </row>
    <row r="31" spans="1:20">
      <c r="A31" s="17"/>
      <c r="B31" s="29"/>
      <c r="C31" s="25"/>
      <c r="D31" s="20"/>
      <c r="E31" s="20"/>
      <c r="F31" s="20"/>
      <c r="G31" s="27"/>
      <c r="H31" s="8"/>
      <c r="J31" s="28"/>
      <c r="K31" s="21">
        <v>1</v>
      </c>
      <c r="L31" s="5" t="str">
        <f t="shared" si="0"/>
        <v/>
      </c>
      <c r="N31" s="5">
        <f t="shared" si="2"/>
        <v>0</v>
      </c>
      <c r="O31" s="8" t="str">
        <f t="shared" si="3"/>
        <v xml:space="preserve">#  </v>
      </c>
      <c r="Q31" s="29"/>
      <c r="R31" s="8">
        <f t="shared" si="5"/>
        <v>0</v>
      </c>
      <c r="S31" s="8"/>
      <c r="T31" s="22"/>
    </row>
  </sheetData>
  <autoFilter ref="A1:J31"/>
  <pageMargins left="0.23622047244094491" right="0.23622047244094491" top="0.19685039370078741" bottom="0" header="0.51181102362204722" footer="0.51181102362204722"/>
  <pageSetup paperSize="9" scale="95" firstPageNumber="0" fitToHeight="3" orientation="portrait" horizontalDpi="300" verticalDpi="30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62"/>
  <sheetViews>
    <sheetView tabSelected="1" zoomScale="80" zoomScaleNormal="80" workbookViewId="0">
      <selection activeCell="I26" sqref="I26"/>
    </sheetView>
  </sheetViews>
  <sheetFormatPr baseColWidth="10" defaultColWidth="9.140625" defaultRowHeight="15"/>
  <cols>
    <col min="1" max="1" width="12.7109375" customWidth="1"/>
    <col min="2" max="2" width="8.140625" style="118" customWidth="1"/>
    <col min="3" max="3" width="37" customWidth="1"/>
    <col min="4" max="4" width="15.42578125" customWidth="1"/>
    <col min="5" max="5" width="10.140625" customWidth="1"/>
    <col min="6" max="6" width="7.5703125" customWidth="1"/>
    <col min="7" max="7" width="21.85546875" customWidth="1"/>
    <col min="8" max="8" width="11.28515625" style="273" customWidth="1"/>
    <col min="9" max="9" width="11.140625" customWidth="1"/>
    <col min="10" max="10" width="3.42578125" style="80" customWidth="1"/>
    <col min="11" max="11" width="3.42578125" customWidth="1"/>
    <col min="12" max="12" width="11.42578125"/>
    <col min="13" max="13" width="10.7109375" customWidth="1"/>
    <col min="14" max="14" width="7" customWidth="1"/>
    <col min="15" max="15" width="16.85546875" customWidth="1"/>
    <col min="16" max="16" width="11.140625" customWidth="1"/>
    <col min="17" max="17" width="7.42578125" customWidth="1"/>
    <col min="18" max="1024" width="11.42578125"/>
  </cols>
  <sheetData>
    <row r="1" spans="1:18" ht="15.75" thickBot="1">
      <c r="A1" s="860" t="s">
        <v>152</v>
      </c>
      <c r="B1" s="860"/>
      <c r="C1" s="860"/>
      <c r="D1" s="860"/>
      <c r="E1" s="860"/>
      <c r="F1" s="860"/>
      <c r="G1" s="274"/>
      <c r="H1" s="275"/>
      <c r="I1" s="274"/>
      <c r="J1" s="626"/>
      <c r="L1" s="861" t="s">
        <v>153</v>
      </c>
      <c r="M1" s="862"/>
      <c r="N1" s="862"/>
      <c r="O1" s="862"/>
      <c r="P1" s="862"/>
      <c r="Q1" s="863"/>
    </row>
    <row r="2" spans="1:18" ht="15" customHeight="1" thickBot="1">
      <c r="A2" s="276" t="s">
        <v>154</v>
      </c>
      <c r="B2" s="277" t="s">
        <v>155</v>
      </c>
      <c r="C2" s="278" t="s">
        <v>156</v>
      </c>
      <c r="D2" s="278" t="s">
        <v>157</v>
      </c>
      <c r="E2" s="278" t="s">
        <v>158</v>
      </c>
      <c r="F2" s="278" t="s">
        <v>159</v>
      </c>
      <c r="G2" s="278" t="s">
        <v>160</v>
      </c>
      <c r="H2" s="279" t="s">
        <v>581</v>
      </c>
      <c r="I2" s="280" t="s">
        <v>161</v>
      </c>
      <c r="J2" s="281"/>
      <c r="L2" s="276" t="s">
        <v>157</v>
      </c>
      <c r="M2" s="278" t="s">
        <v>158</v>
      </c>
      <c r="N2" s="278" t="s">
        <v>159</v>
      </c>
      <c r="O2" s="278" t="s">
        <v>160</v>
      </c>
      <c r="P2" s="279" t="s">
        <v>581</v>
      </c>
      <c r="Q2" s="280" t="s">
        <v>161</v>
      </c>
    </row>
    <row r="3" spans="1:18" s="143" customFormat="1" ht="12.75">
      <c r="A3" s="282" t="s">
        <v>154</v>
      </c>
      <c r="B3" s="283" t="s">
        <v>155</v>
      </c>
      <c r="C3" s="284" t="s">
        <v>156</v>
      </c>
      <c r="D3" s="557"/>
      <c r="E3" s="557"/>
      <c r="F3" s="557"/>
      <c r="G3" s="557"/>
      <c r="H3" s="558"/>
      <c r="I3" s="558"/>
      <c r="J3" s="559"/>
      <c r="K3" s="560"/>
      <c r="L3" s="561"/>
      <c r="M3" s="557"/>
      <c r="N3" s="557"/>
      <c r="O3" s="557"/>
      <c r="P3" s="558"/>
      <c r="Q3" s="558"/>
    </row>
    <row r="4" spans="1:18" ht="15" customHeight="1">
      <c r="A4" s="745" t="s">
        <v>16</v>
      </c>
      <c r="B4" s="77">
        <v>1</v>
      </c>
      <c r="C4" s="631" t="e">
        <f>VLOOKUP(CONCATENATE($A$4,B4),'All Trains &amp; Jobs'!$L$2:$O$34,4,0)</f>
        <v>#N/A</v>
      </c>
      <c r="D4" s="688"/>
      <c r="E4" s="689"/>
      <c r="F4" s="689"/>
      <c r="G4" s="689"/>
      <c r="H4" s="690"/>
      <c r="I4" s="690"/>
      <c r="J4" s="691"/>
      <c r="K4" s="692"/>
      <c r="L4" s="693"/>
      <c r="M4" s="689"/>
      <c r="N4" s="689"/>
      <c r="O4" s="689"/>
      <c r="P4" s="690"/>
      <c r="Q4" s="556"/>
    </row>
    <row r="5" spans="1:18" ht="15" customHeight="1">
      <c r="A5" s="56"/>
      <c r="B5" s="77">
        <v>2</v>
      </c>
      <c r="C5" s="720" t="s">
        <v>726</v>
      </c>
      <c r="D5" s="713"/>
      <c r="E5" s="714"/>
      <c r="F5" s="714"/>
      <c r="G5" s="714"/>
      <c r="H5" s="715"/>
      <c r="I5" s="715"/>
      <c r="J5" s="716"/>
      <c r="K5" s="717"/>
      <c r="L5" s="718"/>
      <c r="M5" s="714"/>
      <c r="N5" s="714"/>
      <c r="O5" s="714"/>
      <c r="P5" s="715"/>
      <c r="Q5" s="719"/>
    </row>
    <row r="6" spans="1:18" ht="15" customHeight="1">
      <c r="A6" s="56"/>
      <c r="B6" s="77">
        <v>3</v>
      </c>
      <c r="C6" s="631" t="e">
        <f>VLOOKUP(CONCATENATE($A$4,B6),'All Trains &amp; Jobs'!$L$2:$O$34,4,0)</f>
        <v>#N/A</v>
      </c>
      <c r="D6" s="688"/>
      <c r="E6" s="689"/>
      <c r="F6" s="689"/>
      <c r="G6" s="689"/>
      <c r="H6" s="690"/>
      <c r="I6" s="690"/>
      <c r="J6" s="691"/>
      <c r="K6" s="692"/>
      <c r="L6" s="693"/>
      <c r="M6" s="689"/>
      <c r="N6" s="689"/>
      <c r="O6" s="689"/>
      <c r="P6" s="690"/>
      <c r="Q6" s="556"/>
    </row>
    <row r="7" spans="1:18">
      <c r="A7" s="56"/>
      <c r="B7" s="77">
        <v>4</v>
      </c>
      <c r="C7" s="631" t="str">
        <f>VLOOKUP(CONCATENATE($A$4,B7),'All Trains &amp; Jobs'!$L$2:$O$34,4,0)</f>
        <v># CN1 CN Whitehall PWWH1</v>
      </c>
      <c r="D7" s="688" t="s">
        <v>655</v>
      </c>
      <c r="E7" s="689" t="s">
        <v>656</v>
      </c>
      <c r="F7" s="689" t="s">
        <v>657</v>
      </c>
      <c r="G7" s="689" t="s">
        <v>658</v>
      </c>
      <c r="H7" s="690"/>
      <c r="I7" s="690"/>
      <c r="J7" s="691"/>
      <c r="K7" s="692"/>
      <c r="L7" s="693" t="s">
        <v>659</v>
      </c>
      <c r="M7" s="689" t="s">
        <v>656</v>
      </c>
      <c r="N7" s="689" t="s">
        <v>660</v>
      </c>
      <c r="O7" s="689"/>
      <c r="P7" s="690" t="s">
        <v>661</v>
      </c>
      <c r="Q7" s="556"/>
      <c r="R7" s="126"/>
    </row>
    <row r="8" spans="1:18">
      <c r="A8" s="56"/>
      <c r="B8" s="77">
        <v>5</v>
      </c>
      <c r="C8" s="631" t="str">
        <f>VLOOKUP(CONCATENATE($A$4,B8),'All Trains &amp; Jobs'!$L$2:$O$34,4,0)</f>
        <v># IAIS Protein IAIS PWEG</v>
      </c>
      <c r="D8" s="688"/>
      <c r="E8" s="689"/>
      <c r="F8" s="689"/>
      <c r="G8" s="691"/>
      <c r="H8" s="690"/>
      <c r="I8" s="694"/>
      <c r="J8" s="691"/>
      <c r="K8" s="692"/>
      <c r="L8" s="693"/>
      <c r="M8" s="689"/>
      <c r="N8" s="689"/>
      <c r="O8" s="689"/>
      <c r="P8" s="690"/>
      <c r="Q8" s="556"/>
    </row>
    <row r="9" spans="1:18">
      <c r="A9" s="56"/>
      <c r="B9" s="77">
        <v>6</v>
      </c>
      <c r="C9" s="631" t="e">
        <f>VLOOKUP(CONCATENATE($A$4,B9),'All Trains &amp; Jobs'!$L$2:$O$34,4,0)</f>
        <v>#N/A</v>
      </c>
      <c r="D9" s="688"/>
      <c r="E9" s="689"/>
      <c r="F9" s="689"/>
      <c r="G9" s="689"/>
      <c r="H9" s="690"/>
      <c r="I9" s="690"/>
      <c r="J9" s="691"/>
      <c r="K9" s="692"/>
      <c r="L9" s="693"/>
      <c r="M9" s="689"/>
      <c r="N9" s="689"/>
      <c r="O9" s="689"/>
      <c r="P9" s="690"/>
      <c r="Q9" s="556"/>
    </row>
    <row r="10" spans="1:18">
      <c r="A10" s="56"/>
      <c r="B10" s="77">
        <v>7</v>
      </c>
      <c r="C10" s="631" t="str">
        <f>VLOOKUP(CONCATENATE($A$4,B10),'All Trains &amp; Jobs'!$L$2:$O$34,4,0)</f>
        <v># Commuter 1 Commuter  Train</v>
      </c>
      <c r="D10" s="688" t="s">
        <v>665</v>
      </c>
      <c r="E10" s="689" t="s">
        <v>666</v>
      </c>
      <c r="F10" s="689" t="s">
        <v>657</v>
      </c>
      <c r="G10" s="689" t="s">
        <v>667</v>
      </c>
      <c r="H10" s="690"/>
      <c r="I10" s="690"/>
      <c r="J10" s="691"/>
      <c r="K10" s="692"/>
      <c r="L10" s="693"/>
      <c r="M10" s="689"/>
      <c r="N10" s="689"/>
      <c r="O10" s="689"/>
      <c r="P10" s="690"/>
      <c r="Q10" s="556"/>
    </row>
    <row r="11" spans="1:18" ht="15.75" thickBot="1">
      <c r="A11" s="56"/>
      <c r="B11" s="77"/>
      <c r="C11" s="80"/>
      <c r="D11" s="689"/>
      <c r="E11" s="689"/>
      <c r="F11" s="689"/>
      <c r="G11" s="689"/>
      <c r="H11" s="694"/>
      <c r="I11" s="694"/>
      <c r="J11" s="691"/>
      <c r="K11" s="692"/>
      <c r="L11" s="695"/>
      <c r="M11" s="689"/>
      <c r="N11" s="689"/>
      <c r="O11" s="689"/>
      <c r="P11" s="694"/>
      <c r="Q11" s="553"/>
    </row>
    <row r="12" spans="1:18">
      <c r="A12" s="276" t="s">
        <v>154</v>
      </c>
      <c r="B12" s="277" t="s">
        <v>155</v>
      </c>
      <c r="C12" s="278" t="s">
        <v>156</v>
      </c>
      <c r="D12" s="696"/>
      <c r="E12" s="696"/>
      <c r="F12" s="696"/>
      <c r="G12" s="697"/>
      <c r="H12" s="698"/>
      <c r="I12" s="698"/>
      <c r="J12" s="691"/>
      <c r="K12" s="692"/>
      <c r="L12" s="699"/>
      <c r="M12" s="697"/>
      <c r="N12" s="697"/>
      <c r="O12" s="700"/>
      <c r="P12" s="698"/>
      <c r="Q12" s="563"/>
    </row>
    <row r="13" spans="1:18">
      <c r="A13" s="747" t="s">
        <v>94</v>
      </c>
      <c r="B13" s="77">
        <v>1</v>
      </c>
      <c r="C13" s="632" t="e">
        <f>VLOOKUP(CONCATENATE($A$13,B13),'All Trains &amp; Jobs'!$L$2:$O$34,4,0)</f>
        <v>#N/A</v>
      </c>
      <c r="D13" s="688"/>
      <c r="E13" s="689"/>
      <c r="F13" s="689"/>
      <c r="G13" s="689"/>
      <c r="H13" s="694"/>
      <c r="I13" s="694"/>
      <c r="J13" s="691"/>
      <c r="K13" s="692"/>
      <c r="L13" s="693"/>
      <c r="M13" s="689"/>
      <c r="N13" s="689"/>
      <c r="O13" s="689"/>
      <c r="P13" s="694"/>
      <c r="Q13" s="553"/>
    </row>
    <row r="14" spans="1:18" s="126" customFormat="1">
      <c r="A14" s="56"/>
      <c r="B14" s="77">
        <v>2</v>
      </c>
      <c r="C14" s="732" t="str">
        <f>VLOOKUP(CONCATENATE($A$13,B14),'All Trains &amp; Jobs'!$L$2:$O$34,4,0)</f>
        <v># MACE No Engines CP MACE</v>
      </c>
      <c r="D14" s="713"/>
      <c r="E14" s="714"/>
      <c r="F14" s="714"/>
      <c r="G14" s="714"/>
      <c r="H14" s="715"/>
      <c r="I14" s="715"/>
      <c r="J14" s="716"/>
      <c r="K14" s="717"/>
      <c r="L14" s="718"/>
      <c r="M14" s="714"/>
      <c r="N14" s="714"/>
      <c r="O14" s="714"/>
      <c r="P14" s="715"/>
      <c r="Q14" s="719"/>
    </row>
    <row r="15" spans="1:18" s="126" customFormat="1">
      <c r="A15" s="56"/>
      <c r="B15" s="77">
        <v>3</v>
      </c>
      <c r="C15" s="632" t="e">
        <f>VLOOKUP(CONCATENATE($A$13,B15),'All Trains &amp; Jobs'!$L$2:$O$34,4,0)</f>
        <v>#N/A</v>
      </c>
      <c r="D15" s="688"/>
      <c r="E15" s="689"/>
      <c r="F15" s="689"/>
      <c r="G15" s="689"/>
      <c r="H15" s="694"/>
      <c r="I15" s="694"/>
      <c r="J15" s="691"/>
      <c r="K15" s="692"/>
      <c r="L15" s="693"/>
      <c r="M15" s="689"/>
      <c r="N15" s="689"/>
      <c r="O15" s="689"/>
      <c r="P15" s="694"/>
      <c r="Q15" s="553"/>
    </row>
    <row r="16" spans="1:18" s="126" customFormat="1">
      <c r="A16" s="56"/>
      <c r="B16" s="77">
        <v>4</v>
      </c>
      <c r="C16" s="632" t="str">
        <f>VLOOKUP(CONCATENATE($A$13,B16),'All Trains &amp; Jobs'!$L$2:$O$34,4,0)</f>
        <v># CP1 CP CEMA</v>
      </c>
      <c r="D16" s="688" t="s">
        <v>668</v>
      </c>
      <c r="E16" s="689" t="s">
        <v>669</v>
      </c>
      <c r="F16" s="689" t="s">
        <v>660</v>
      </c>
      <c r="G16" s="689"/>
      <c r="H16" s="694" t="s">
        <v>670</v>
      </c>
      <c r="I16" s="694" t="s">
        <v>671</v>
      </c>
      <c r="J16" s="691"/>
      <c r="K16" s="692"/>
      <c r="L16" s="693" t="s">
        <v>672</v>
      </c>
      <c r="M16" s="689" t="s">
        <v>669</v>
      </c>
      <c r="N16" s="689" t="s">
        <v>660</v>
      </c>
      <c r="O16" s="689"/>
      <c r="P16" s="694">
        <v>8931</v>
      </c>
      <c r="Q16" s="553"/>
    </row>
    <row r="17" spans="1:17" s="126" customFormat="1">
      <c r="A17" s="56"/>
      <c r="B17" s="77">
        <v>5</v>
      </c>
      <c r="C17" s="632" t="e">
        <f>VLOOKUP(CONCATENATE($A$13,B17),'All Trains &amp; Jobs'!$L$2:$O$34,4,0)</f>
        <v>#N/A</v>
      </c>
      <c r="D17" s="688"/>
      <c r="E17" s="689"/>
      <c r="F17" s="689"/>
      <c r="G17" s="689"/>
      <c r="H17" s="694"/>
      <c r="I17" s="694"/>
      <c r="J17" s="691"/>
      <c r="K17" s="692"/>
      <c r="L17" s="695"/>
      <c r="M17" s="689"/>
      <c r="N17" s="689"/>
      <c r="O17" s="701"/>
      <c r="P17" s="694"/>
      <c r="Q17" s="553"/>
    </row>
    <row r="18" spans="1:17" s="126" customFormat="1">
      <c r="A18" s="56"/>
      <c r="B18" s="77">
        <v>6</v>
      </c>
      <c r="C18" s="632" t="str">
        <f>VLOOKUP(CONCATENATE($A$13,B18),'All Trains &amp; Jobs'!$L$2:$O$34,4,0)</f>
        <v># CP Ethanol CP Ethanol CEEG</v>
      </c>
      <c r="D18" s="688" t="s">
        <v>673</v>
      </c>
      <c r="E18" s="689" t="s">
        <v>669</v>
      </c>
      <c r="F18" s="689" t="s">
        <v>660</v>
      </c>
      <c r="G18" s="689"/>
      <c r="H18" s="694" t="s">
        <v>674</v>
      </c>
      <c r="I18" s="694" t="s">
        <v>675</v>
      </c>
      <c r="J18" s="691"/>
      <c r="K18" s="692"/>
      <c r="L18" s="693"/>
      <c r="M18" s="689"/>
      <c r="N18" s="689"/>
      <c r="O18" s="701"/>
      <c r="P18" s="694"/>
      <c r="Q18" s="553"/>
    </row>
    <row r="19" spans="1:17">
      <c r="A19" s="56"/>
      <c r="B19" s="77">
        <v>7</v>
      </c>
      <c r="C19" s="632" t="e">
        <f>VLOOKUP(CONCATENATE($A$13,B19),'All Trains &amp; Jobs'!$L$2:$O$34,4,0)</f>
        <v>#N/A</v>
      </c>
      <c r="D19" s="689"/>
      <c r="E19" s="689"/>
      <c r="F19" s="689"/>
      <c r="G19" s="689"/>
      <c r="H19" s="694"/>
      <c r="I19" s="694"/>
      <c r="J19" s="691"/>
      <c r="K19" s="692"/>
      <c r="L19" s="702"/>
      <c r="M19" s="689"/>
      <c r="N19" s="689"/>
      <c r="O19" s="701"/>
      <c r="P19" s="694"/>
      <c r="Q19" s="553"/>
    </row>
    <row r="20" spans="1:17" ht="15.75" thickBot="1">
      <c r="A20" s="66"/>
      <c r="B20" s="116"/>
      <c r="C20" s="285"/>
      <c r="D20" s="703"/>
      <c r="E20" s="703"/>
      <c r="F20" s="703"/>
      <c r="G20" s="703"/>
      <c r="H20" s="704"/>
      <c r="I20" s="704"/>
      <c r="J20" s="691"/>
      <c r="K20" s="692"/>
      <c r="L20" s="705"/>
      <c r="M20" s="703"/>
      <c r="N20" s="703"/>
      <c r="O20" s="706"/>
      <c r="P20" s="704"/>
      <c r="Q20" s="674"/>
    </row>
    <row r="21" spans="1:17">
      <c r="A21" s="276" t="s">
        <v>154</v>
      </c>
      <c r="B21" s="277" t="s">
        <v>155</v>
      </c>
      <c r="C21" s="278" t="s">
        <v>156</v>
      </c>
      <c r="D21" s="696"/>
      <c r="E21" s="696"/>
      <c r="F21" s="696"/>
      <c r="G21" s="697"/>
      <c r="H21" s="698"/>
      <c r="I21" s="698"/>
      <c r="J21" s="691"/>
      <c r="K21" s="692"/>
      <c r="L21" s="699"/>
      <c r="M21" s="697"/>
      <c r="N21" s="697"/>
      <c r="O21" s="700"/>
      <c r="P21" s="698"/>
      <c r="Q21" s="563"/>
    </row>
    <row r="22" spans="1:17">
      <c r="A22" s="748" t="s">
        <v>632</v>
      </c>
      <c r="B22" s="77">
        <v>1</v>
      </c>
      <c r="C22" s="632" t="str">
        <f>VLOOKUP(CONCATENATE($A$22,B22),'All Trains &amp; Jobs'!$L$2:$O$34,4,0)</f>
        <v># BNSF 6  Auto-Extra</v>
      </c>
      <c r="D22" s="688"/>
      <c r="E22" s="689"/>
      <c r="F22" s="689"/>
      <c r="G22" s="689"/>
      <c r="H22" s="694"/>
      <c r="I22" s="694"/>
      <c r="J22" s="691"/>
      <c r="K22" s="692"/>
      <c r="L22" s="693"/>
      <c r="M22" s="689"/>
      <c r="N22" s="689"/>
      <c r="O22" s="689"/>
      <c r="P22" s="694"/>
      <c r="Q22" s="553"/>
    </row>
    <row r="23" spans="1:17">
      <c r="A23" s="56"/>
      <c r="B23" s="77">
        <v>2</v>
      </c>
      <c r="C23" s="731" t="str">
        <f>VLOOKUP(CONCATENATE($A$22,B23),'All Trains &amp; Jobs'!$L$2:$O$34,4,0)</f>
        <v># EGSC No Engines BNSF EGSC</v>
      </c>
      <c r="D23" s="713"/>
      <c r="E23" s="714"/>
      <c r="F23" s="714"/>
      <c r="G23" s="714"/>
      <c r="H23" s="715"/>
      <c r="I23" s="715"/>
      <c r="J23" s="716"/>
      <c r="K23" s="717"/>
      <c r="L23" s="718"/>
      <c r="M23" s="714"/>
      <c r="N23" s="714"/>
      <c r="O23" s="714"/>
      <c r="P23" s="715"/>
      <c r="Q23" s="719"/>
    </row>
    <row r="24" spans="1:17">
      <c r="A24" s="56"/>
      <c r="B24" s="77">
        <v>3</v>
      </c>
      <c r="C24" s="632" t="e">
        <f>VLOOKUP(CONCATENATE($A$22,B24),'All Trains &amp; Jobs'!$L$2:$O$34,4,0)</f>
        <v>#N/A</v>
      </c>
      <c r="D24" s="688"/>
      <c r="E24" s="689"/>
      <c r="F24" s="689"/>
      <c r="G24" s="689"/>
      <c r="H24" s="694"/>
      <c r="I24" s="694"/>
      <c r="J24" s="691"/>
      <c r="K24" s="692"/>
      <c r="L24" s="693"/>
      <c r="M24" s="689"/>
      <c r="N24" s="689"/>
      <c r="O24" s="689"/>
      <c r="P24" s="694"/>
      <c r="Q24" s="553"/>
    </row>
    <row r="25" spans="1:17">
      <c r="A25" s="56"/>
      <c r="B25" s="77">
        <v>4</v>
      </c>
      <c r="C25" s="632" t="str">
        <f>VLOOKUP(CONCATENATE($A$22,B25),'All Trains &amp; Jobs'!$L$2:$O$34,4,0)</f>
        <v># BNSF1 BNSF SCEG1</v>
      </c>
      <c r="D25" s="688" t="s">
        <v>676</v>
      </c>
      <c r="E25" s="689" t="s">
        <v>677</v>
      </c>
      <c r="F25" s="689" t="s">
        <v>678</v>
      </c>
      <c r="G25" s="689" t="s">
        <v>658</v>
      </c>
      <c r="H25" s="694" t="s">
        <v>679</v>
      </c>
      <c r="I25" s="694" t="s">
        <v>680</v>
      </c>
      <c r="J25" s="691"/>
      <c r="K25" s="692"/>
      <c r="L25" s="693" t="s">
        <v>681</v>
      </c>
      <c r="M25" s="689" t="s">
        <v>677</v>
      </c>
      <c r="N25" s="689" t="s">
        <v>678</v>
      </c>
      <c r="O25" s="689" t="s">
        <v>658</v>
      </c>
      <c r="P25" s="694" t="s">
        <v>682</v>
      </c>
      <c r="Q25" s="553"/>
    </row>
    <row r="26" spans="1:17">
      <c r="A26" s="56"/>
      <c r="B26" s="77">
        <v>5</v>
      </c>
      <c r="C26" s="632" t="str">
        <f>VLOOKUP(CONCATENATE($A$22,B26),'All Trains &amp; Jobs'!$L$2:$O$34,4,0)</f>
        <v># BNSF2 BNSF SCEG2</v>
      </c>
      <c r="D26" s="688" t="s">
        <v>708</v>
      </c>
      <c r="E26" s="689" t="s">
        <v>677</v>
      </c>
      <c r="F26" s="689" t="s">
        <v>678</v>
      </c>
      <c r="G26" s="689" t="s">
        <v>658</v>
      </c>
      <c r="H26" s="694" t="s">
        <v>760</v>
      </c>
      <c r="I26" s="694" t="s">
        <v>761</v>
      </c>
      <c r="J26" s="691"/>
      <c r="K26" s="692"/>
      <c r="L26" s="693"/>
      <c r="M26" s="689"/>
      <c r="N26" s="689"/>
      <c r="O26" s="701"/>
      <c r="P26" s="694"/>
      <c r="Q26" s="553"/>
    </row>
    <row r="27" spans="1:17">
      <c r="A27" s="56"/>
      <c r="B27" s="77">
        <v>6</v>
      </c>
      <c r="C27" s="632" t="e">
        <f>VLOOKUP(CONCATENATE($A$22,B27),'All Trains &amp; Jobs'!$L$2:$O$34,4,0)</f>
        <v>#N/A</v>
      </c>
      <c r="D27" s="688"/>
      <c r="E27" s="689"/>
      <c r="F27" s="689"/>
      <c r="G27" s="689"/>
      <c r="H27" s="694"/>
      <c r="I27" s="694"/>
      <c r="J27" s="691"/>
      <c r="K27" s="692"/>
      <c r="L27" s="693"/>
      <c r="M27" s="689"/>
      <c r="N27" s="689"/>
      <c r="O27" s="701"/>
      <c r="P27" s="694"/>
      <c r="Q27" s="553"/>
    </row>
    <row r="28" spans="1:17">
      <c r="A28" s="56"/>
      <c r="B28" s="77">
        <v>7</v>
      </c>
      <c r="C28" s="632" t="str">
        <f>VLOOKUP(CONCATENATE($A$22,B28),'All Trains &amp; Jobs'!$L$2:$O$34,4,0)</f>
        <v># BNSF5 BNSF MOW</v>
      </c>
      <c r="D28" s="688" t="s">
        <v>683</v>
      </c>
      <c r="E28" s="689" t="s">
        <v>677</v>
      </c>
      <c r="F28" s="689" t="s">
        <v>678</v>
      </c>
      <c r="G28" s="689" t="s">
        <v>684</v>
      </c>
      <c r="H28" s="694" t="s">
        <v>685</v>
      </c>
      <c r="I28" s="694" t="s">
        <v>686</v>
      </c>
      <c r="J28" s="691"/>
      <c r="K28" s="692"/>
      <c r="L28" s="693" t="s">
        <v>687</v>
      </c>
      <c r="M28" s="689" t="s">
        <v>677</v>
      </c>
      <c r="N28" s="689" t="s">
        <v>678</v>
      </c>
      <c r="O28" s="701" t="s">
        <v>658</v>
      </c>
      <c r="P28" s="694" t="s">
        <v>688</v>
      </c>
      <c r="Q28" s="553"/>
    </row>
    <row r="29" spans="1:17" ht="15.75" thickBot="1">
      <c r="A29" s="66"/>
      <c r="B29" s="116"/>
      <c r="C29" s="285"/>
      <c r="D29" s="703"/>
      <c r="E29" s="703"/>
      <c r="F29" s="703"/>
      <c r="G29" s="703"/>
      <c r="H29" s="704"/>
      <c r="I29" s="704"/>
      <c r="J29" s="691"/>
      <c r="K29" s="692"/>
      <c r="L29" s="705"/>
      <c r="M29" s="703"/>
      <c r="N29" s="703"/>
      <c r="O29" s="706"/>
      <c r="P29" s="704"/>
      <c r="Q29" s="674"/>
    </row>
    <row r="30" spans="1:17">
      <c r="A30" s="276" t="s">
        <v>154</v>
      </c>
      <c r="B30" s="277" t="s">
        <v>155</v>
      </c>
      <c r="C30" s="278" t="s">
        <v>156</v>
      </c>
      <c r="D30" s="696"/>
      <c r="E30" s="696"/>
      <c r="F30" s="696"/>
      <c r="G30" s="697"/>
      <c r="H30" s="698"/>
      <c r="I30" s="698"/>
      <c r="J30" s="691"/>
      <c r="K30" s="692"/>
      <c r="L30" s="699"/>
      <c r="M30" s="697"/>
      <c r="N30" s="697"/>
      <c r="O30" s="700"/>
      <c r="P30" s="698"/>
      <c r="Q30" s="563"/>
    </row>
    <row r="31" spans="1:17">
      <c r="A31" s="749" t="s">
        <v>618</v>
      </c>
      <c r="B31" s="77">
        <v>1</v>
      </c>
      <c r="C31" s="632" t="e">
        <f>VLOOKUP(CONCATENATE($A$31,B31),'All Trains &amp; Jobs'!$L$2:$O$34,4,0)</f>
        <v>#N/A</v>
      </c>
      <c r="D31" s="688"/>
      <c r="E31" s="689"/>
      <c r="F31" s="689"/>
      <c r="G31" s="689"/>
      <c r="H31" s="694"/>
      <c r="I31" s="694"/>
      <c r="J31" s="691"/>
      <c r="K31" s="692"/>
      <c r="L31" s="693"/>
      <c r="M31" s="689"/>
      <c r="N31" s="689"/>
      <c r="O31" s="689"/>
      <c r="P31" s="694"/>
      <c r="Q31" s="553"/>
    </row>
    <row r="32" spans="1:17">
      <c r="A32" s="56"/>
      <c r="B32" s="77">
        <v>2</v>
      </c>
      <c r="C32" s="732" t="str">
        <f>VLOOKUP(CONCATENATE($A$31,B32),'All Trains &amp; Jobs'!$L$2:$O$34,4,0)</f>
        <v># GLER No Engine QGRY GLER</v>
      </c>
      <c r="D32" s="733"/>
      <c r="E32" s="734"/>
      <c r="F32" s="734"/>
      <c r="G32" s="734"/>
      <c r="H32" s="735"/>
      <c r="I32" s="735"/>
      <c r="J32" s="736"/>
      <c r="K32" s="737"/>
      <c r="L32" s="738"/>
      <c r="M32" s="734"/>
      <c r="N32" s="734"/>
      <c r="O32" s="734"/>
      <c r="P32" s="735"/>
      <c r="Q32" s="739"/>
    </row>
    <row r="33" spans="1:17">
      <c r="A33" s="56"/>
      <c r="B33" s="77">
        <v>3</v>
      </c>
      <c r="C33" s="632" t="e">
        <f>VLOOKUP(CONCATENATE($A$31,B33),'All Trains &amp; Jobs'!$L$2:$O$34,4,0)</f>
        <v>#N/A</v>
      </c>
      <c r="D33" s="688"/>
      <c r="E33" s="689"/>
      <c r="F33" s="689"/>
      <c r="G33" s="689"/>
      <c r="H33" s="694"/>
      <c r="I33" s="694"/>
      <c r="J33" s="691"/>
      <c r="K33" s="692"/>
      <c r="L33" s="695"/>
      <c r="M33" s="689"/>
      <c r="N33" s="689"/>
      <c r="O33" s="701"/>
      <c r="P33" s="694"/>
      <c r="Q33" s="553"/>
    </row>
    <row r="34" spans="1:17">
      <c r="A34" s="56"/>
      <c r="B34" s="77">
        <v>4</v>
      </c>
      <c r="C34" s="632" t="str">
        <f>VLOOKUP(CONCATENATE($A$31,B34),'All Trains &amp; Jobs'!$L$2:$O$34,4,0)</f>
        <v># QG1 QGRY ERGL</v>
      </c>
      <c r="D34" s="688" t="s">
        <v>689</v>
      </c>
      <c r="E34" s="689" t="s">
        <v>690</v>
      </c>
      <c r="F34" s="689" t="s">
        <v>657</v>
      </c>
      <c r="G34" s="689" t="s">
        <v>658</v>
      </c>
      <c r="H34" s="741"/>
      <c r="I34" s="741"/>
      <c r="J34" s="740"/>
      <c r="K34" s="742"/>
      <c r="L34" s="743"/>
      <c r="M34" s="740"/>
      <c r="N34" s="740"/>
      <c r="O34" s="744"/>
      <c r="P34" s="741"/>
      <c r="Q34" s="721"/>
    </row>
    <row r="35" spans="1:17">
      <c r="A35" s="56"/>
      <c r="B35" s="77">
        <v>5</v>
      </c>
      <c r="C35" s="632" t="e">
        <f>VLOOKUP(CONCATENATE($A$31,B35),'All Trains &amp; Jobs'!$L$2:$O$34,4,0)</f>
        <v>#N/A</v>
      </c>
      <c r="D35" s="688"/>
      <c r="E35" s="689"/>
      <c r="F35" s="689"/>
      <c r="G35" s="689"/>
      <c r="H35" s="694"/>
      <c r="I35" s="694"/>
      <c r="J35" s="691"/>
      <c r="K35" s="692"/>
      <c r="L35" s="693"/>
      <c r="M35" s="689"/>
      <c r="N35" s="689"/>
      <c r="O35" s="701"/>
      <c r="P35" s="694"/>
      <c r="Q35" s="553"/>
    </row>
    <row r="36" spans="1:17">
      <c r="A36" s="56"/>
      <c r="B36" s="77">
        <v>6</v>
      </c>
      <c r="C36" s="632" t="e">
        <f>VLOOKUP(CONCATENATE($A$31,B36),'All Trains &amp; Jobs'!$L$2:$O$34,4,0)</f>
        <v>#N/A</v>
      </c>
      <c r="D36" s="688"/>
      <c r="E36" s="689"/>
      <c r="F36" s="689"/>
      <c r="G36" s="689"/>
      <c r="H36" s="694"/>
      <c r="I36" s="694"/>
      <c r="J36" s="691"/>
      <c r="K36" s="692"/>
      <c r="L36" s="693"/>
      <c r="M36" s="689"/>
      <c r="N36" s="689"/>
      <c r="O36" s="701"/>
      <c r="P36" s="694"/>
      <c r="Q36" s="553"/>
    </row>
    <row r="37" spans="1:17">
      <c r="A37" s="56"/>
      <c r="B37" s="77">
        <v>7</v>
      </c>
      <c r="C37" s="632" t="e">
        <f>VLOOKUP(CONCATENATE($A$31,B37),'All Trains &amp; Jobs'!$L$2:$O$34,4,0)</f>
        <v>#N/A</v>
      </c>
      <c r="D37" s="689"/>
      <c r="E37" s="689"/>
      <c r="F37" s="689"/>
      <c r="G37" s="689"/>
      <c r="H37" s="694"/>
      <c r="I37" s="694"/>
      <c r="J37" s="691"/>
      <c r="K37" s="692"/>
      <c r="L37" s="702"/>
      <c r="M37" s="689"/>
      <c r="N37" s="689"/>
      <c r="O37" s="701"/>
      <c r="P37" s="694"/>
      <c r="Q37" s="553"/>
    </row>
    <row r="38" spans="1:17" ht="15.75" thickBot="1">
      <c r="A38" s="66"/>
      <c r="B38" s="116"/>
      <c r="C38" s="285"/>
      <c r="D38" s="703"/>
      <c r="E38" s="703"/>
      <c r="F38" s="703"/>
      <c r="G38" s="703"/>
      <c r="H38" s="704"/>
      <c r="I38" s="704"/>
      <c r="J38" s="691"/>
      <c r="K38" s="692"/>
      <c r="L38" s="705"/>
      <c r="M38" s="703"/>
      <c r="N38" s="703"/>
      <c r="O38" s="706"/>
      <c r="P38" s="704"/>
      <c r="Q38" s="674"/>
    </row>
    <row r="39" spans="1:17" s="126" customFormat="1">
      <c r="A39" s="276" t="s">
        <v>154</v>
      </c>
      <c r="B39" s="277" t="s">
        <v>155</v>
      </c>
      <c r="C39" s="278" t="s">
        <v>156</v>
      </c>
      <c r="D39" s="696"/>
      <c r="E39" s="696"/>
      <c r="F39" s="696"/>
      <c r="G39" s="697"/>
      <c r="H39" s="698"/>
      <c r="I39" s="698"/>
      <c r="J39" s="691"/>
      <c r="K39" s="692"/>
      <c r="L39" s="699"/>
      <c r="M39" s="697"/>
      <c r="N39" s="697"/>
      <c r="O39" s="700"/>
      <c r="P39" s="698"/>
      <c r="Q39" s="563"/>
    </row>
    <row r="40" spans="1:17" s="126" customFormat="1">
      <c r="A40" s="747" t="s">
        <v>607</v>
      </c>
      <c r="B40" s="77" t="s">
        <v>26</v>
      </c>
      <c r="C40" s="675" t="str">
        <f>VLOOKUP(CONCATENATE($A$40,B40),'All Trains &amp; Jobs'!$L$2:$O$34,4,0)</f>
        <v># CP2 CP MACE</v>
      </c>
      <c r="D40" s="688" t="s">
        <v>668</v>
      </c>
      <c r="E40" s="689" t="s">
        <v>669</v>
      </c>
      <c r="F40" s="689" t="s">
        <v>660</v>
      </c>
      <c r="G40" s="689"/>
      <c r="H40" s="694" t="s">
        <v>691</v>
      </c>
      <c r="I40" s="694" t="s">
        <v>692</v>
      </c>
      <c r="J40" s="691"/>
      <c r="K40" s="692"/>
      <c r="L40" s="693" t="s">
        <v>693</v>
      </c>
      <c r="M40" s="689" t="s">
        <v>694</v>
      </c>
      <c r="N40" s="689" t="s">
        <v>660</v>
      </c>
      <c r="O40" s="689" t="s">
        <v>658</v>
      </c>
      <c r="P40" s="694">
        <v>5022</v>
      </c>
      <c r="Q40" s="553"/>
    </row>
    <row r="41" spans="1:17" s="126" customFormat="1">
      <c r="A41" s="56"/>
      <c r="B41" s="77" t="s">
        <v>27</v>
      </c>
      <c r="C41" s="675" t="str">
        <f>VLOOKUP(CONCATENATE($A$40,B41),'All Trains &amp; Jobs'!$L$2:$O$34,4,0)</f>
        <v># CP Intermodal CP Intermodal MABI</v>
      </c>
      <c r="D41" s="688" t="s">
        <v>695</v>
      </c>
      <c r="E41" s="689" t="s">
        <v>669</v>
      </c>
      <c r="F41" s="689" t="s">
        <v>660</v>
      </c>
      <c r="G41" s="689"/>
      <c r="H41" s="694" t="s">
        <v>696</v>
      </c>
      <c r="I41" s="694" t="s">
        <v>697</v>
      </c>
      <c r="J41" s="691"/>
      <c r="K41" s="692"/>
      <c r="L41" s="693" t="s">
        <v>698</v>
      </c>
      <c r="M41" s="689" t="s">
        <v>669</v>
      </c>
      <c r="N41" s="689" t="s">
        <v>660</v>
      </c>
      <c r="O41" s="689"/>
      <c r="P41" s="694" t="s">
        <v>699</v>
      </c>
      <c r="Q41" s="553"/>
    </row>
    <row r="42" spans="1:17" s="126" customFormat="1">
      <c r="A42" s="56"/>
      <c r="B42" s="77" t="s">
        <v>28</v>
      </c>
      <c r="C42" s="675" t="e">
        <f>VLOOKUP(CONCATENATE($A$40,B42),'All Trains &amp; Jobs'!$L$2:$O$34,4,0)</f>
        <v>#N/A</v>
      </c>
      <c r="D42" s="688"/>
      <c r="E42" s="689"/>
      <c r="F42" s="689"/>
      <c r="G42" s="689"/>
      <c r="H42" s="694"/>
      <c r="I42" s="694"/>
      <c r="J42" s="691"/>
      <c r="K42" s="692"/>
      <c r="L42" s="695"/>
      <c r="M42" s="689"/>
      <c r="N42" s="689"/>
      <c r="O42" s="701"/>
      <c r="P42" s="694"/>
      <c r="Q42" s="553"/>
    </row>
    <row r="43" spans="1:17" s="126" customFormat="1">
      <c r="A43" s="56"/>
      <c r="B43" s="77" t="s">
        <v>29</v>
      </c>
      <c r="C43" s="675" t="e">
        <f>VLOOKUP(CONCATENATE($A$40,B43),'All Trains &amp; Jobs'!$L$2:$O$34,4,0)</f>
        <v>#N/A</v>
      </c>
      <c r="D43" s="688"/>
      <c r="E43" s="689"/>
      <c r="F43" s="689"/>
      <c r="G43" s="689"/>
      <c r="H43" s="694"/>
      <c r="I43" s="694"/>
      <c r="J43" s="691"/>
      <c r="K43" s="692"/>
      <c r="L43" s="695"/>
      <c r="M43" s="689"/>
      <c r="N43" s="689"/>
      <c r="O43" s="701"/>
      <c r="P43" s="694"/>
      <c r="Q43" s="553"/>
    </row>
    <row r="44" spans="1:17" s="126" customFormat="1" ht="15.75" thickBot="1">
      <c r="A44" s="66"/>
      <c r="B44" s="116"/>
      <c r="C44" s="285"/>
      <c r="D44" s="703"/>
      <c r="E44" s="703"/>
      <c r="F44" s="703"/>
      <c r="G44" s="703"/>
      <c r="H44" s="704"/>
      <c r="I44" s="704"/>
      <c r="J44" s="691"/>
      <c r="K44" s="692"/>
      <c r="L44" s="705"/>
      <c r="M44" s="703"/>
      <c r="N44" s="703"/>
      <c r="O44" s="706"/>
      <c r="P44" s="704"/>
      <c r="Q44" s="674"/>
    </row>
    <row r="45" spans="1:17">
      <c r="A45" s="276" t="s">
        <v>154</v>
      </c>
      <c r="B45" s="277" t="s">
        <v>155</v>
      </c>
      <c r="C45" s="278" t="s">
        <v>156</v>
      </c>
      <c r="D45" s="696"/>
      <c r="E45" s="696"/>
      <c r="F45" s="696"/>
      <c r="G45" s="697"/>
      <c r="H45" s="698"/>
      <c r="I45" s="698"/>
      <c r="J45" s="691"/>
      <c r="K45" s="692"/>
      <c r="L45" s="699"/>
      <c r="M45" s="697"/>
      <c r="N45" s="697"/>
      <c r="O45" s="700"/>
      <c r="P45" s="698"/>
      <c r="Q45" s="563"/>
    </row>
    <row r="46" spans="1:17">
      <c r="A46" s="746" t="s">
        <v>605</v>
      </c>
      <c r="B46" s="77" t="s">
        <v>26</v>
      </c>
      <c r="C46" s="675" t="str">
        <f>VLOOKUP(CONCATENATE($A$46,B46),'All Trains &amp; Jobs'!$L$2:$O$34,4,0)</f>
        <v># BNSF3 BNSF EGSC</v>
      </c>
      <c r="D46" s="688" t="s">
        <v>700</v>
      </c>
      <c r="E46" s="689" t="s">
        <v>677</v>
      </c>
      <c r="F46" s="689" t="s">
        <v>678</v>
      </c>
      <c r="G46" s="689" t="s">
        <v>658</v>
      </c>
      <c r="H46" s="694" t="s">
        <v>701</v>
      </c>
      <c r="I46" s="694" t="s">
        <v>702</v>
      </c>
      <c r="J46" s="691"/>
      <c r="K46" s="692"/>
      <c r="L46" s="693" t="s">
        <v>703</v>
      </c>
      <c r="M46" s="689" t="s">
        <v>677</v>
      </c>
      <c r="N46" s="689" t="s">
        <v>678</v>
      </c>
      <c r="O46" s="689" t="s">
        <v>658</v>
      </c>
      <c r="P46" s="694" t="s">
        <v>704</v>
      </c>
      <c r="Q46" s="553"/>
    </row>
    <row r="47" spans="1:17">
      <c r="A47" s="56"/>
      <c r="B47" s="77" t="s">
        <v>27</v>
      </c>
      <c r="C47" s="675" t="str">
        <f>VLOOKUP(CONCATENATE($A$46,B47),'All Trains &amp; Jobs'!$L$2:$O$34,4,0)</f>
        <v># BNSF4 BNSF EGWH Transfer</v>
      </c>
      <c r="D47" s="688" t="s">
        <v>705</v>
      </c>
      <c r="E47" s="689" t="s">
        <v>677</v>
      </c>
      <c r="F47" s="689" t="s">
        <v>678</v>
      </c>
      <c r="G47" s="689" t="s">
        <v>658</v>
      </c>
      <c r="H47" s="694" t="s">
        <v>706</v>
      </c>
      <c r="I47" s="694" t="s">
        <v>707</v>
      </c>
      <c r="J47" s="691"/>
      <c r="K47" s="692"/>
      <c r="L47" s="693" t="s">
        <v>708</v>
      </c>
      <c r="M47" s="689" t="s">
        <v>677</v>
      </c>
      <c r="N47" s="689" t="s">
        <v>678</v>
      </c>
      <c r="O47" s="689" t="s">
        <v>658</v>
      </c>
      <c r="P47" s="694" t="s">
        <v>709</v>
      </c>
      <c r="Q47" s="553"/>
    </row>
    <row r="48" spans="1:17">
      <c r="A48" s="56"/>
      <c r="B48" s="77" t="s">
        <v>28</v>
      </c>
      <c r="C48" s="675" t="e">
        <f>VLOOKUP(CONCATENATE($A$46,B48),'All Trains &amp; Jobs'!$L$2:$O$34,4,0)</f>
        <v>#N/A</v>
      </c>
      <c r="D48" s="688"/>
      <c r="E48" s="689"/>
      <c r="F48" s="689"/>
      <c r="G48" s="689"/>
      <c r="H48" s="694"/>
      <c r="I48" s="694"/>
      <c r="J48" s="691"/>
      <c r="K48" s="692"/>
      <c r="L48" s="695"/>
      <c r="M48" s="689"/>
      <c r="N48" s="689"/>
      <c r="O48" s="701"/>
      <c r="P48" s="694"/>
      <c r="Q48" s="553"/>
    </row>
    <row r="49" spans="1:17">
      <c r="A49" s="56"/>
      <c r="B49" s="77" t="s">
        <v>29</v>
      </c>
      <c r="C49" s="675" t="e">
        <f>VLOOKUP(CONCATENATE($A$46,B49),'All Trains &amp; Jobs'!$L$2:$O$34,4,0)</f>
        <v>#N/A</v>
      </c>
      <c r="D49" s="688"/>
      <c r="E49" s="689"/>
      <c r="F49" s="689"/>
      <c r="G49" s="689"/>
      <c r="H49" s="694"/>
      <c r="I49" s="694"/>
      <c r="J49" s="691"/>
      <c r="K49" s="692"/>
      <c r="L49" s="695"/>
      <c r="M49" s="689"/>
      <c r="N49" s="689"/>
      <c r="O49" s="701"/>
      <c r="P49" s="694"/>
      <c r="Q49" s="553"/>
    </row>
    <row r="50" spans="1:17" ht="15.75" thickBot="1">
      <c r="A50" s="66"/>
      <c r="B50" s="116"/>
      <c r="C50" s="285"/>
      <c r="D50" s="703"/>
      <c r="E50" s="703"/>
      <c r="F50" s="703"/>
      <c r="G50" s="703"/>
      <c r="H50" s="704"/>
      <c r="I50" s="704"/>
      <c r="J50" s="691"/>
      <c r="K50" s="692"/>
      <c r="L50" s="705"/>
      <c r="M50" s="703"/>
      <c r="N50" s="703"/>
      <c r="O50" s="706"/>
      <c r="P50" s="704"/>
      <c r="Q50" s="674"/>
    </row>
    <row r="51" spans="1:17">
      <c r="A51" s="276" t="s">
        <v>154</v>
      </c>
      <c r="B51" s="277" t="s">
        <v>155</v>
      </c>
      <c r="C51" s="278" t="s">
        <v>156</v>
      </c>
      <c r="D51" s="696"/>
      <c r="E51" s="696"/>
      <c r="F51" s="696"/>
      <c r="G51" s="697"/>
      <c r="H51" s="698"/>
      <c r="I51" s="698"/>
      <c r="J51" s="691"/>
      <c r="K51" s="692"/>
      <c r="L51" s="699"/>
      <c r="M51" s="697"/>
      <c r="N51" s="697"/>
      <c r="O51" s="700"/>
      <c r="P51" s="698"/>
      <c r="Q51" s="563"/>
    </row>
    <row r="52" spans="1:17">
      <c r="A52" s="749" t="s">
        <v>215</v>
      </c>
      <c r="B52" s="77" t="s">
        <v>26</v>
      </c>
      <c r="C52" s="675" t="str">
        <f>VLOOKUP(CONCATENATE($A$52,B52),'All Trains &amp; Jobs'!$L$2:$O$34,4,0)</f>
        <v># QG3 QGRY Espanola</v>
      </c>
      <c r="D52" s="688" t="s">
        <v>710</v>
      </c>
      <c r="E52" s="689" t="s">
        <v>711</v>
      </c>
      <c r="F52" s="689" t="s">
        <v>657</v>
      </c>
      <c r="G52" s="689" t="s">
        <v>658</v>
      </c>
      <c r="H52" s="694"/>
      <c r="I52" s="694"/>
      <c r="J52" s="691"/>
      <c r="K52" s="692"/>
      <c r="L52" s="693"/>
      <c r="M52" s="689"/>
      <c r="N52" s="689"/>
      <c r="O52" s="689"/>
      <c r="P52" s="694"/>
      <c r="Q52" s="553"/>
    </row>
    <row r="53" spans="1:17">
      <c r="A53" s="56"/>
      <c r="B53" s="77" t="s">
        <v>27</v>
      </c>
      <c r="C53" s="675" t="str">
        <f>VLOOKUP(CONCATENATE($A$52,B53),'All Trains &amp; Jobs'!$L$2:$O$34,4,0)</f>
        <v># QG2 QGRY GLER</v>
      </c>
      <c r="D53" s="688" t="s">
        <v>689</v>
      </c>
      <c r="E53" s="689" t="s">
        <v>690</v>
      </c>
      <c r="F53" s="689" t="s">
        <v>657</v>
      </c>
      <c r="G53" s="689" t="s">
        <v>658</v>
      </c>
      <c r="H53" s="694"/>
      <c r="I53" s="694"/>
      <c r="J53" s="691"/>
      <c r="K53" s="692"/>
      <c r="L53" s="693"/>
      <c r="M53" s="689"/>
      <c r="N53" s="689"/>
      <c r="O53" s="689"/>
      <c r="P53" s="694"/>
      <c r="Q53" s="553"/>
    </row>
    <row r="54" spans="1:17">
      <c r="A54" s="56"/>
      <c r="B54" s="77" t="s">
        <v>28</v>
      </c>
      <c r="C54" s="675" t="e">
        <f>VLOOKUP(CONCATENATE($A$52,B54),'All Trains &amp; Jobs'!$L$2:$O$34,4,0)</f>
        <v>#N/A</v>
      </c>
      <c r="D54" s="688"/>
      <c r="E54" s="689"/>
      <c r="F54" s="689"/>
      <c r="G54" s="689"/>
      <c r="H54" s="694"/>
      <c r="I54" s="694"/>
      <c r="J54" s="691"/>
      <c r="K54" s="692"/>
      <c r="L54" s="695"/>
      <c r="M54" s="689"/>
      <c r="N54" s="689"/>
      <c r="O54" s="701"/>
      <c r="P54" s="694"/>
      <c r="Q54" s="553"/>
    </row>
    <row r="55" spans="1:17">
      <c r="A55" s="56"/>
      <c r="B55" s="77" t="s">
        <v>29</v>
      </c>
      <c r="C55" s="675" t="e">
        <f>VLOOKUP(CONCATENATE($A$52,B55),'All Trains &amp; Jobs'!$L$2:$O$34,4,0)</f>
        <v>#N/A</v>
      </c>
      <c r="D55" s="688"/>
      <c r="E55" s="689"/>
      <c r="F55" s="689"/>
      <c r="G55" s="689"/>
      <c r="H55" s="694"/>
      <c r="I55" s="694"/>
      <c r="J55" s="691"/>
      <c r="K55" s="692"/>
      <c r="L55" s="695"/>
      <c r="M55" s="689"/>
      <c r="N55" s="689"/>
      <c r="O55" s="701"/>
      <c r="P55" s="694"/>
      <c r="Q55" s="553"/>
    </row>
    <row r="56" spans="1:17" ht="15.75" thickBot="1">
      <c r="A56" s="66"/>
      <c r="B56" s="116"/>
      <c r="C56" s="285"/>
      <c r="D56" s="703"/>
      <c r="E56" s="703"/>
      <c r="F56" s="703"/>
      <c r="G56" s="703"/>
      <c r="H56" s="704"/>
      <c r="I56" s="704"/>
      <c r="J56" s="691"/>
      <c r="K56" s="692"/>
      <c r="L56" s="705"/>
      <c r="M56" s="703"/>
      <c r="N56" s="703"/>
      <c r="O56" s="706"/>
      <c r="P56" s="704"/>
      <c r="Q56" s="674"/>
    </row>
    <row r="57" spans="1:17">
      <c r="A57" s="282" t="s">
        <v>154</v>
      </c>
      <c r="B57" s="283" t="s">
        <v>155</v>
      </c>
      <c r="C57" s="284" t="s">
        <v>156</v>
      </c>
      <c r="D57" s="707"/>
      <c r="E57" s="707"/>
      <c r="F57" s="707"/>
      <c r="G57" s="707"/>
      <c r="H57" s="708"/>
      <c r="I57" s="708"/>
      <c r="J57" s="709"/>
      <c r="K57" s="710"/>
      <c r="L57" s="711"/>
      <c r="M57" s="707"/>
      <c r="N57" s="707"/>
      <c r="O57" s="707"/>
      <c r="P57" s="708"/>
      <c r="Q57" s="558"/>
    </row>
    <row r="58" spans="1:17">
      <c r="A58" s="745" t="s">
        <v>126</v>
      </c>
      <c r="B58" s="77" t="s">
        <v>26</v>
      </c>
      <c r="C58" s="633" t="str">
        <f>VLOOKUP(CONCATENATE($A$58,B58),'All Trains &amp; Jobs'!$L$2:$O$34,4,0)</f>
        <v># CN3 CN Whitehall WHTA</v>
      </c>
      <c r="D58" s="688" t="s">
        <v>712</v>
      </c>
      <c r="E58" s="689" t="s">
        <v>713</v>
      </c>
      <c r="F58" s="689" t="s">
        <v>657</v>
      </c>
      <c r="G58" s="689" t="s">
        <v>658</v>
      </c>
      <c r="H58" s="690"/>
      <c r="I58" s="690"/>
      <c r="J58" s="691"/>
      <c r="K58" s="692"/>
      <c r="L58" s="693" t="s">
        <v>714</v>
      </c>
      <c r="M58" s="689" t="s">
        <v>715</v>
      </c>
      <c r="N58" s="689" t="s">
        <v>660</v>
      </c>
      <c r="O58" s="689"/>
      <c r="P58" s="694" t="s">
        <v>716</v>
      </c>
      <c r="Q58" s="553"/>
    </row>
    <row r="59" spans="1:17">
      <c r="A59" s="56"/>
      <c r="B59" s="77" t="s">
        <v>27</v>
      </c>
      <c r="C59" s="633" t="str">
        <f>VLOOKUP(CONCATENATE($A$58,B59),'All Trains &amp; Jobs'!$L$2:$O$34,4,0)</f>
        <v># CN4 CN Whitehall WHYA</v>
      </c>
      <c r="D59" s="688" t="s">
        <v>717</v>
      </c>
      <c r="E59" s="689" t="s">
        <v>718</v>
      </c>
      <c r="F59" s="689" t="s">
        <v>657</v>
      </c>
      <c r="G59" s="689" t="s">
        <v>658</v>
      </c>
      <c r="H59" s="690"/>
      <c r="I59" s="690"/>
      <c r="J59" s="691"/>
      <c r="K59" s="692"/>
      <c r="L59" s="693"/>
      <c r="M59" s="689"/>
      <c r="N59" s="689"/>
      <c r="O59" s="689"/>
      <c r="P59" s="690"/>
      <c r="Q59" s="556"/>
    </row>
    <row r="60" spans="1:17">
      <c r="A60" s="56"/>
      <c r="B60" s="77" t="s">
        <v>28</v>
      </c>
      <c r="C60" s="633" t="str">
        <f>VLOOKUP(CONCATENATE($A$58,B60),'All Trains &amp; Jobs'!$L$2:$O$34,4,0)</f>
        <v># CN5 CN Whitehall Drill</v>
      </c>
      <c r="D60" s="688" t="s">
        <v>719</v>
      </c>
      <c r="E60" s="689" t="s">
        <v>720</v>
      </c>
      <c r="F60" s="689" t="s">
        <v>657</v>
      </c>
      <c r="G60" s="689" t="s">
        <v>658</v>
      </c>
      <c r="H60" s="690"/>
      <c r="I60" s="690"/>
      <c r="J60" s="691"/>
      <c r="K60" s="692"/>
      <c r="L60" s="693"/>
      <c r="M60" s="689"/>
      <c r="N60" s="689"/>
      <c r="O60" s="689"/>
      <c r="P60" s="690"/>
      <c r="Q60" s="556"/>
    </row>
    <row r="61" spans="1:17">
      <c r="A61" s="56"/>
      <c r="B61" s="77" t="s">
        <v>29</v>
      </c>
      <c r="C61" s="633" t="str">
        <f>VLOOKUP(CONCATENATE($A$58,B61),'All Trains &amp; Jobs'!$L$2:$O$34,4,0)</f>
        <v># CN2 CN Whitehall WHPW</v>
      </c>
      <c r="D61" s="688" t="s">
        <v>655</v>
      </c>
      <c r="E61" s="689" t="s">
        <v>656</v>
      </c>
      <c r="F61" s="689" t="s">
        <v>657</v>
      </c>
      <c r="G61" s="689" t="s">
        <v>658</v>
      </c>
      <c r="H61" s="690"/>
      <c r="I61" s="690"/>
      <c r="J61" s="691"/>
      <c r="K61" s="692"/>
      <c r="L61" s="693" t="s">
        <v>662</v>
      </c>
      <c r="M61" s="689" t="s">
        <v>663</v>
      </c>
      <c r="N61" s="689" t="s">
        <v>660</v>
      </c>
      <c r="O61" s="689" t="s">
        <v>658</v>
      </c>
      <c r="P61" s="690" t="s">
        <v>664</v>
      </c>
      <c r="Q61" s="690" t="s">
        <v>725</v>
      </c>
    </row>
    <row r="62" spans="1:17">
      <c r="B62" s="77"/>
      <c r="C62" s="80"/>
      <c r="D62" s="552"/>
      <c r="E62" s="552"/>
      <c r="F62" s="552"/>
      <c r="G62" s="552"/>
      <c r="H62" s="553"/>
      <c r="I62" s="553"/>
      <c r="J62" s="554"/>
      <c r="K62" s="555"/>
      <c r="L62" s="562"/>
      <c r="M62" s="672"/>
      <c r="N62" s="672"/>
      <c r="O62" s="672"/>
      <c r="P62" s="673"/>
      <c r="Q62" s="673"/>
    </row>
  </sheetData>
  <autoFilter ref="A2:I20"/>
  <mergeCells count="2">
    <mergeCell ref="A1:F1"/>
    <mergeCell ref="L1:Q1"/>
  </mergeCells>
  <pageMargins left="0.23611111111111099" right="0" top="0.82708333333333295" bottom="0.23611111111111099" header="0.51180555555555496" footer="0.51180555555555496"/>
  <pageSetup paperSize="9" scale="74" firstPageNumber="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pageSetUpPr fitToPage="1"/>
  </sheetPr>
  <dimension ref="A2:AMK130"/>
  <sheetViews>
    <sheetView topLeftCell="A69" zoomScaleNormal="100" workbookViewId="0">
      <selection activeCell="A112" sqref="A112"/>
    </sheetView>
  </sheetViews>
  <sheetFormatPr baseColWidth="10" defaultColWidth="9.140625" defaultRowHeight="15"/>
  <cols>
    <col min="1" max="1" width="11.42578125" style="286"/>
    <col min="2" max="2" width="31" style="286" customWidth="1"/>
    <col min="3" max="3" width="15.85546875" style="286" customWidth="1"/>
    <col min="4" max="17" width="5.7109375" style="286" customWidth="1"/>
    <col min="18" max="18" width="14.7109375" style="286" customWidth="1"/>
    <col min="19" max="19" width="15.140625" style="286" customWidth="1"/>
    <col min="20" max="1025" width="11.42578125" style="286"/>
  </cols>
  <sheetData>
    <row r="2" spans="1:1025" ht="45" customHeight="1">
      <c r="B2" s="864" t="s">
        <v>603</v>
      </c>
      <c r="C2" s="864"/>
      <c r="D2" s="864"/>
      <c r="E2" s="864"/>
      <c r="F2" s="864"/>
      <c r="G2" s="864"/>
      <c r="H2" s="864"/>
      <c r="I2" s="864"/>
      <c r="J2" s="864"/>
      <c r="K2" s="864"/>
      <c r="L2" s="864"/>
      <c r="M2" s="864"/>
      <c r="N2" s="864"/>
      <c r="O2" s="864"/>
      <c r="P2" s="864"/>
      <c r="Q2" s="864"/>
    </row>
    <row r="4" spans="1:1025">
      <c r="B4" s="865" t="s">
        <v>164</v>
      </c>
      <c r="C4" s="865" t="s">
        <v>165</v>
      </c>
      <c r="D4" s="866" t="s">
        <v>166</v>
      </c>
      <c r="E4" s="866"/>
      <c r="F4" s="866" t="s">
        <v>167</v>
      </c>
      <c r="G4" s="866"/>
      <c r="H4" s="866" t="s">
        <v>168</v>
      </c>
      <c r="I4" s="866"/>
      <c r="J4" s="866" t="s">
        <v>169</v>
      </c>
      <c r="K4" s="866"/>
      <c r="L4" s="866" t="s">
        <v>170</v>
      </c>
      <c r="M4" s="866"/>
      <c r="N4" s="866" t="s">
        <v>171</v>
      </c>
      <c r="O4" s="866"/>
      <c r="P4" s="866" t="s">
        <v>172</v>
      </c>
      <c r="Q4" s="866"/>
      <c r="R4" s="287" t="s">
        <v>173</v>
      </c>
    </row>
    <row r="5" spans="1:1025" ht="15" hidden="1" customHeight="1">
      <c r="B5" s="865"/>
      <c r="C5" s="865"/>
      <c r="D5" s="288" t="s">
        <v>174</v>
      </c>
      <c r="E5" s="289" t="s">
        <v>175</v>
      </c>
      <c r="F5" s="290" t="s">
        <v>174</v>
      </c>
      <c r="G5" s="291" t="s">
        <v>175</v>
      </c>
      <c r="H5" s="290" t="s">
        <v>174</v>
      </c>
      <c r="I5" s="291" t="s">
        <v>175</v>
      </c>
      <c r="J5" s="290" t="s">
        <v>174</v>
      </c>
      <c r="K5" s="291" t="s">
        <v>175</v>
      </c>
      <c r="L5" s="290" t="s">
        <v>174</v>
      </c>
      <c r="M5" s="291" t="s">
        <v>175</v>
      </c>
      <c r="N5" s="290" t="s">
        <v>174</v>
      </c>
      <c r="O5" s="291" t="s">
        <v>175</v>
      </c>
      <c r="P5" s="290" t="s">
        <v>174</v>
      </c>
      <c r="Q5" s="291" t="s">
        <v>175</v>
      </c>
      <c r="R5" s="292"/>
    </row>
    <row r="6" spans="1:1025" hidden="1">
      <c r="B6" s="293" t="s">
        <v>176</v>
      </c>
      <c r="C6" s="294" t="s">
        <v>177</v>
      </c>
      <c r="D6" s="295">
        <v>5</v>
      </c>
      <c r="E6" s="296">
        <v>7</v>
      </c>
      <c r="F6" s="295">
        <v>7</v>
      </c>
      <c r="G6" s="296">
        <v>7</v>
      </c>
      <c r="H6" s="295">
        <v>7</v>
      </c>
      <c r="I6" s="296">
        <v>7</v>
      </c>
      <c r="J6" s="295">
        <v>7</v>
      </c>
      <c r="K6" s="296">
        <v>7</v>
      </c>
      <c r="L6" s="295">
        <v>7</v>
      </c>
      <c r="M6" s="296">
        <v>7</v>
      </c>
      <c r="N6" s="295">
        <v>7</v>
      </c>
      <c r="O6" s="296">
        <v>5</v>
      </c>
      <c r="P6" s="295">
        <v>5</v>
      </c>
      <c r="Q6" s="296">
        <v>5</v>
      </c>
      <c r="R6" s="297" t="str">
        <f t="shared" ref="R6:R12" si="0">IF(D6+F6+H6+J6+L6+N6+P6-E6-G6-I6-K6-M6-O6-Q6=0,"OKAY",D6+F6+H6+J6+L6+N6+P6-E6-G6-I6-K6-M6-O6-Q6)</f>
        <v>OKAY</v>
      </c>
    </row>
    <row r="7" spans="1:1025" hidden="1">
      <c r="B7" s="293" t="s">
        <v>178</v>
      </c>
      <c r="C7" s="294" t="s">
        <v>177</v>
      </c>
      <c r="D7" s="295">
        <v>6</v>
      </c>
      <c r="E7" s="296">
        <v>8</v>
      </c>
      <c r="F7" s="295">
        <v>8</v>
      </c>
      <c r="G7" s="296">
        <v>8</v>
      </c>
      <c r="H7" s="295">
        <v>8</v>
      </c>
      <c r="I7" s="296">
        <v>9</v>
      </c>
      <c r="J7" s="295">
        <v>9</v>
      </c>
      <c r="K7" s="296">
        <v>8</v>
      </c>
      <c r="L7" s="295">
        <v>8</v>
      </c>
      <c r="M7" s="296">
        <v>8</v>
      </c>
      <c r="N7" s="295">
        <v>8</v>
      </c>
      <c r="O7" s="296">
        <v>6</v>
      </c>
      <c r="P7" s="295">
        <v>5</v>
      </c>
      <c r="Q7" s="296">
        <v>5</v>
      </c>
      <c r="R7" s="297" t="str">
        <f t="shared" si="0"/>
        <v>OKAY</v>
      </c>
    </row>
    <row r="8" spans="1:1025" hidden="1">
      <c r="B8" s="293" t="s">
        <v>179</v>
      </c>
      <c r="C8" s="294" t="s">
        <v>177</v>
      </c>
      <c r="D8" s="295">
        <v>3</v>
      </c>
      <c r="E8" s="296">
        <v>3</v>
      </c>
      <c r="F8" s="295">
        <v>3</v>
      </c>
      <c r="G8" s="296">
        <v>3</v>
      </c>
      <c r="H8" s="295">
        <v>3</v>
      </c>
      <c r="I8" s="296">
        <v>3</v>
      </c>
      <c r="J8" s="295">
        <v>3</v>
      </c>
      <c r="K8" s="296">
        <v>3</v>
      </c>
      <c r="L8" s="295">
        <v>3</v>
      </c>
      <c r="M8" s="296">
        <v>3</v>
      </c>
      <c r="N8" s="295">
        <v>3</v>
      </c>
      <c r="O8" s="296">
        <v>3</v>
      </c>
      <c r="P8" s="295">
        <v>3</v>
      </c>
      <c r="Q8" s="296">
        <v>3</v>
      </c>
      <c r="R8" s="297" t="str">
        <f t="shared" si="0"/>
        <v>OKAY</v>
      </c>
    </row>
    <row r="9" spans="1:1025">
      <c r="B9" s="298" t="s">
        <v>180</v>
      </c>
      <c r="C9" s="294" t="s">
        <v>181</v>
      </c>
      <c r="D9" s="295">
        <v>10</v>
      </c>
      <c r="E9" s="296">
        <v>10</v>
      </c>
      <c r="F9" s="295">
        <v>10</v>
      </c>
      <c r="G9" s="296">
        <v>11</v>
      </c>
      <c r="H9" s="295">
        <v>11</v>
      </c>
      <c r="I9" s="296">
        <v>10</v>
      </c>
      <c r="J9" s="295">
        <v>10</v>
      </c>
      <c r="K9" s="296">
        <v>11</v>
      </c>
      <c r="L9" s="295">
        <v>11</v>
      </c>
      <c r="M9" s="296">
        <v>10</v>
      </c>
      <c r="N9" s="295">
        <v>10</v>
      </c>
      <c r="O9" s="296">
        <v>7</v>
      </c>
      <c r="P9" s="295">
        <v>7</v>
      </c>
      <c r="Q9" s="296">
        <v>10</v>
      </c>
      <c r="R9" s="297" t="str">
        <f t="shared" si="0"/>
        <v>OKAY</v>
      </c>
      <c r="S9" s="299" t="s">
        <v>669</v>
      </c>
      <c r="T9" s="299"/>
    </row>
    <row r="10" spans="1:1025" hidden="1">
      <c r="B10" s="293" t="s">
        <v>183</v>
      </c>
      <c r="C10" s="294" t="s">
        <v>177</v>
      </c>
      <c r="D10" s="295">
        <v>10</v>
      </c>
      <c r="E10" s="296">
        <v>10</v>
      </c>
      <c r="F10" s="295">
        <v>10</v>
      </c>
      <c r="G10" s="296">
        <v>10</v>
      </c>
      <c r="H10" s="295">
        <v>10</v>
      </c>
      <c r="I10" s="296">
        <v>10</v>
      </c>
      <c r="J10" s="295">
        <v>10</v>
      </c>
      <c r="K10" s="296">
        <v>10</v>
      </c>
      <c r="L10" s="295">
        <v>10</v>
      </c>
      <c r="M10" s="296">
        <v>10</v>
      </c>
      <c r="N10" s="295">
        <v>10</v>
      </c>
      <c r="O10" s="296">
        <v>10</v>
      </c>
      <c r="P10" s="295">
        <v>10</v>
      </c>
      <c r="Q10" s="296">
        <v>10</v>
      </c>
      <c r="R10" s="297" t="str">
        <f t="shared" si="0"/>
        <v>OKAY</v>
      </c>
    </row>
    <row r="11" spans="1:1025" s="126" customFormat="1">
      <c r="A11" s="286"/>
      <c r="B11" s="293" t="s">
        <v>599</v>
      </c>
      <c r="C11" s="294" t="s">
        <v>181</v>
      </c>
      <c r="D11" s="295">
        <v>3</v>
      </c>
      <c r="E11" s="296">
        <v>3</v>
      </c>
      <c r="F11" s="295">
        <v>3</v>
      </c>
      <c r="G11" s="296">
        <v>3</v>
      </c>
      <c r="H11" s="295">
        <v>3</v>
      </c>
      <c r="I11" s="296">
        <v>3</v>
      </c>
      <c r="J11" s="295">
        <v>3</v>
      </c>
      <c r="K11" s="296">
        <v>3</v>
      </c>
      <c r="L11" s="295">
        <v>3</v>
      </c>
      <c r="M11" s="296">
        <v>3</v>
      </c>
      <c r="N11" s="295">
        <v>3</v>
      </c>
      <c r="O11" s="296">
        <v>3</v>
      </c>
      <c r="P11" s="295">
        <v>3</v>
      </c>
      <c r="Q11" s="296">
        <v>3</v>
      </c>
      <c r="R11" s="297" t="str">
        <f t="shared" si="0"/>
        <v>OKAY</v>
      </c>
      <c r="S11" s="299" t="s">
        <v>656</v>
      </c>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c r="CM11" s="286"/>
      <c r="CN11" s="286"/>
      <c r="CO11" s="286"/>
      <c r="CP11" s="286"/>
      <c r="CQ11" s="286"/>
      <c r="CR11" s="286"/>
      <c r="CS11" s="286"/>
      <c r="CT11" s="286"/>
      <c r="CU11" s="286"/>
      <c r="CV11" s="286"/>
      <c r="CW11" s="286"/>
      <c r="CX11" s="286"/>
      <c r="CY11" s="286"/>
      <c r="CZ11" s="286"/>
      <c r="DA11" s="286"/>
      <c r="DB11" s="286"/>
      <c r="DC11" s="286"/>
      <c r="DD11" s="286"/>
      <c r="DE11" s="286"/>
      <c r="DF11" s="286"/>
      <c r="DG11" s="286"/>
      <c r="DH11" s="286"/>
      <c r="DI11" s="286"/>
      <c r="DJ11" s="286"/>
      <c r="DK11" s="286"/>
      <c r="DL11" s="286"/>
      <c r="DM11" s="286"/>
      <c r="DN11" s="286"/>
      <c r="DO11" s="286"/>
      <c r="DP11" s="286"/>
      <c r="DQ11" s="286"/>
      <c r="DR11" s="286"/>
      <c r="DS11" s="286"/>
      <c r="DT11" s="286"/>
      <c r="DU11" s="286"/>
      <c r="DV11" s="286"/>
      <c r="DW11" s="286"/>
      <c r="DX11" s="286"/>
      <c r="DY11" s="286"/>
      <c r="DZ11" s="286"/>
      <c r="EA11" s="286"/>
      <c r="EB11" s="286"/>
      <c r="EC11" s="286"/>
      <c r="ED11" s="286"/>
      <c r="EE11" s="286"/>
      <c r="EF11" s="286"/>
      <c r="EG11" s="286"/>
      <c r="EH11" s="286"/>
      <c r="EI11" s="286"/>
      <c r="EJ11" s="286"/>
      <c r="EK11" s="286"/>
      <c r="EL11" s="286"/>
      <c r="EM11" s="286"/>
      <c r="EN11" s="286"/>
      <c r="EO11" s="286"/>
      <c r="EP11" s="286"/>
      <c r="EQ11" s="286"/>
      <c r="ER11" s="286"/>
      <c r="ES11" s="286"/>
      <c r="ET11" s="286"/>
      <c r="EU11" s="286"/>
      <c r="EV11" s="286"/>
      <c r="EW11" s="286"/>
      <c r="EX11" s="286"/>
      <c r="EY11" s="286"/>
      <c r="EZ11" s="286"/>
      <c r="FA11" s="286"/>
      <c r="FB11" s="286"/>
      <c r="FC11" s="286"/>
      <c r="FD11" s="286"/>
      <c r="FE11" s="286"/>
      <c r="FF11" s="286"/>
      <c r="FG11" s="286"/>
      <c r="FH11" s="286"/>
      <c r="FI11" s="286"/>
      <c r="FJ11" s="286"/>
      <c r="FK11" s="286"/>
      <c r="FL11" s="286"/>
      <c r="FM11" s="286"/>
      <c r="FN11" s="286"/>
      <c r="FO11" s="286"/>
      <c r="FP11" s="286"/>
      <c r="FQ11" s="286"/>
      <c r="FR11" s="286"/>
      <c r="FS11" s="286"/>
      <c r="FT11" s="286"/>
      <c r="FU11" s="286"/>
      <c r="FV11" s="286"/>
      <c r="FW11" s="286"/>
      <c r="FX11" s="286"/>
      <c r="FY11" s="286"/>
      <c r="FZ11" s="286"/>
      <c r="GA11" s="286"/>
      <c r="GB11" s="286"/>
      <c r="GC11" s="286"/>
      <c r="GD11" s="286"/>
      <c r="GE11" s="286"/>
      <c r="GF11" s="286"/>
      <c r="GG11" s="286"/>
      <c r="GH11" s="286"/>
      <c r="GI11" s="286"/>
      <c r="GJ11" s="286"/>
      <c r="GK11" s="286"/>
      <c r="GL11" s="286"/>
      <c r="GM11" s="286"/>
      <c r="GN11" s="286"/>
      <c r="GO11" s="286"/>
      <c r="GP11" s="286"/>
      <c r="GQ11" s="286"/>
      <c r="GR11" s="286"/>
      <c r="GS11" s="286"/>
      <c r="GT11" s="286"/>
      <c r="GU11" s="286"/>
      <c r="GV11" s="286"/>
      <c r="GW11" s="286"/>
      <c r="GX11" s="286"/>
      <c r="GY11" s="286"/>
      <c r="GZ11" s="286"/>
      <c r="HA11" s="286"/>
      <c r="HB11" s="286"/>
      <c r="HC11" s="286"/>
      <c r="HD11" s="286"/>
      <c r="HE11" s="286"/>
      <c r="HF11" s="286"/>
      <c r="HG11" s="286"/>
      <c r="HH11" s="286"/>
      <c r="HI11" s="286"/>
      <c r="HJ11" s="286"/>
      <c r="HK11" s="286"/>
      <c r="HL11" s="286"/>
      <c r="HM11" s="286"/>
      <c r="HN11" s="286"/>
      <c r="HO11" s="286"/>
      <c r="HP11" s="286"/>
      <c r="HQ11" s="286"/>
      <c r="HR11" s="286"/>
      <c r="HS11" s="286"/>
      <c r="HT11" s="286"/>
      <c r="HU11" s="286"/>
      <c r="HV11" s="286"/>
      <c r="HW11" s="286"/>
      <c r="HX11" s="286"/>
      <c r="HY11" s="286"/>
      <c r="HZ11" s="286"/>
      <c r="IA11" s="286"/>
      <c r="IB11" s="286"/>
      <c r="IC11" s="286"/>
      <c r="ID11" s="286"/>
      <c r="IE11" s="286"/>
      <c r="IF11" s="286"/>
      <c r="IG11" s="286"/>
      <c r="IH11" s="286"/>
      <c r="II11" s="286"/>
      <c r="IJ11" s="286"/>
      <c r="IK11" s="286"/>
      <c r="IL11" s="286"/>
      <c r="IM11" s="286"/>
      <c r="IN11" s="286"/>
      <c r="IO11" s="286"/>
      <c r="IP11" s="286"/>
      <c r="IQ11" s="286"/>
      <c r="IR11" s="286"/>
      <c r="IS11" s="286"/>
      <c r="IT11" s="286"/>
      <c r="IU11" s="286"/>
      <c r="IV11" s="286"/>
      <c r="IW11" s="286"/>
      <c r="IX11" s="286"/>
      <c r="IY11" s="286"/>
      <c r="IZ11" s="286"/>
      <c r="JA11" s="286"/>
      <c r="JB11" s="286"/>
      <c r="JC11" s="286"/>
      <c r="JD11" s="286"/>
      <c r="JE11" s="286"/>
      <c r="JF11" s="286"/>
      <c r="JG11" s="286"/>
      <c r="JH11" s="286"/>
      <c r="JI11" s="286"/>
      <c r="JJ11" s="286"/>
      <c r="JK11" s="286"/>
      <c r="JL11" s="286"/>
      <c r="JM11" s="286"/>
      <c r="JN11" s="286"/>
      <c r="JO11" s="286"/>
      <c r="JP11" s="286"/>
      <c r="JQ11" s="286"/>
      <c r="JR11" s="286"/>
      <c r="JS11" s="286"/>
      <c r="JT11" s="286"/>
      <c r="JU11" s="286"/>
      <c r="JV11" s="286"/>
      <c r="JW11" s="286"/>
      <c r="JX11" s="286"/>
      <c r="JY11" s="286"/>
      <c r="JZ11" s="286"/>
      <c r="KA11" s="286"/>
      <c r="KB11" s="286"/>
      <c r="KC11" s="286"/>
      <c r="KD11" s="286"/>
      <c r="KE11" s="286"/>
      <c r="KF11" s="286"/>
      <c r="KG11" s="286"/>
      <c r="KH11" s="286"/>
      <c r="KI11" s="286"/>
      <c r="KJ11" s="286"/>
      <c r="KK11" s="286"/>
      <c r="KL11" s="286"/>
      <c r="KM11" s="286"/>
      <c r="KN11" s="286"/>
      <c r="KO11" s="286"/>
      <c r="KP11" s="286"/>
      <c r="KQ11" s="286"/>
      <c r="KR11" s="286"/>
      <c r="KS11" s="286"/>
      <c r="KT11" s="286"/>
      <c r="KU11" s="286"/>
      <c r="KV11" s="286"/>
      <c r="KW11" s="286"/>
      <c r="KX11" s="286"/>
      <c r="KY11" s="286"/>
      <c r="KZ11" s="286"/>
      <c r="LA11" s="286"/>
      <c r="LB11" s="286"/>
      <c r="LC11" s="286"/>
      <c r="LD11" s="286"/>
      <c r="LE11" s="286"/>
      <c r="LF11" s="286"/>
      <c r="LG11" s="286"/>
      <c r="LH11" s="286"/>
      <c r="LI11" s="286"/>
      <c r="LJ11" s="286"/>
      <c r="LK11" s="286"/>
      <c r="LL11" s="286"/>
      <c r="LM11" s="286"/>
      <c r="LN11" s="286"/>
      <c r="LO11" s="286"/>
      <c r="LP11" s="286"/>
      <c r="LQ11" s="286"/>
      <c r="LR11" s="286"/>
      <c r="LS11" s="286"/>
      <c r="LT11" s="286"/>
      <c r="LU11" s="286"/>
      <c r="LV11" s="286"/>
      <c r="LW11" s="286"/>
      <c r="LX11" s="286"/>
      <c r="LY11" s="286"/>
      <c r="LZ11" s="286"/>
      <c r="MA11" s="286"/>
      <c r="MB11" s="286"/>
      <c r="MC11" s="286"/>
      <c r="MD11" s="286"/>
      <c r="ME11" s="286"/>
      <c r="MF11" s="286"/>
      <c r="MG11" s="286"/>
      <c r="MH11" s="286"/>
      <c r="MI11" s="286"/>
      <c r="MJ11" s="286"/>
      <c r="MK11" s="286"/>
      <c r="ML11" s="286"/>
      <c r="MM11" s="286"/>
      <c r="MN11" s="286"/>
      <c r="MO11" s="286"/>
      <c r="MP11" s="286"/>
      <c r="MQ11" s="286"/>
      <c r="MR11" s="286"/>
      <c r="MS11" s="286"/>
      <c r="MT11" s="286"/>
      <c r="MU11" s="286"/>
      <c r="MV11" s="286"/>
      <c r="MW11" s="286"/>
      <c r="MX11" s="286"/>
      <c r="MY11" s="286"/>
      <c r="MZ11" s="286"/>
      <c r="NA11" s="286"/>
      <c r="NB11" s="286"/>
      <c r="NC11" s="286"/>
      <c r="ND11" s="286"/>
      <c r="NE11" s="286"/>
      <c r="NF11" s="286"/>
      <c r="NG11" s="286"/>
      <c r="NH11" s="286"/>
      <c r="NI11" s="286"/>
      <c r="NJ11" s="286"/>
      <c r="NK11" s="286"/>
      <c r="NL11" s="286"/>
      <c r="NM11" s="286"/>
      <c r="NN11" s="286"/>
      <c r="NO11" s="286"/>
      <c r="NP11" s="286"/>
      <c r="NQ11" s="286"/>
      <c r="NR11" s="286"/>
      <c r="NS11" s="286"/>
      <c r="NT11" s="286"/>
      <c r="NU11" s="286"/>
      <c r="NV11" s="286"/>
      <c r="NW11" s="286"/>
      <c r="NX11" s="286"/>
      <c r="NY11" s="286"/>
      <c r="NZ11" s="286"/>
      <c r="OA11" s="286"/>
      <c r="OB11" s="286"/>
      <c r="OC11" s="286"/>
      <c r="OD11" s="286"/>
      <c r="OE11" s="286"/>
      <c r="OF11" s="286"/>
      <c r="OG11" s="286"/>
      <c r="OH11" s="286"/>
      <c r="OI11" s="286"/>
      <c r="OJ11" s="286"/>
      <c r="OK11" s="286"/>
      <c r="OL11" s="286"/>
      <c r="OM11" s="286"/>
      <c r="ON11" s="286"/>
      <c r="OO11" s="286"/>
      <c r="OP11" s="286"/>
      <c r="OQ11" s="286"/>
      <c r="OR11" s="286"/>
      <c r="OS11" s="286"/>
      <c r="OT11" s="286"/>
      <c r="OU11" s="286"/>
      <c r="OV11" s="286"/>
      <c r="OW11" s="286"/>
      <c r="OX11" s="286"/>
      <c r="OY11" s="286"/>
      <c r="OZ11" s="286"/>
      <c r="PA11" s="286"/>
      <c r="PB11" s="286"/>
      <c r="PC11" s="286"/>
      <c r="PD11" s="286"/>
      <c r="PE11" s="286"/>
      <c r="PF11" s="286"/>
      <c r="PG11" s="286"/>
      <c r="PH11" s="286"/>
      <c r="PI11" s="286"/>
      <c r="PJ11" s="286"/>
      <c r="PK11" s="286"/>
      <c r="PL11" s="286"/>
      <c r="PM11" s="286"/>
      <c r="PN11" s="286"/>
      <c r="PO11" s="286"/>
      <c r="PP11" s="286"/>
      <c r="PQ11" s="286"/>
      <c r="PR11" s="286"/>
      <c r="PS11" s="286"/>
      <c r="PT11" s="286"/>
      <c r="PU11" s="286"/>
      <c r="PV11" s="286"/>
      <c r="PW11" s="286"/>
      <c r="PX11" s="286"/>
      <c r="PY11" s="286"/>
      <c r="PZ11" s="286"/>
      <c r="QA11" s="286"/>
      <c r="QB11" s="286"/>
      <c r="QC11" s="286"/>
      <c r="QD11" s="286"/>
      <c r="QE11" s="286"/>
      <c r="QF11" s="286"/>
      <c r="QG11" s="286"/>
      <c r="QH11" s="286"/>
      <c r="QI11" s="286"/>
      <c r="QJ11" s="286"/>
      <c r="QK11" s="286"/>
      <c r="QL11" s="286"/>
      <c r="QM11" s="286"/>
      <c r="QN11" s="286"/>
      <c r="QO11" s="286"/>
      <c r="QP11" s="286"/>
      <c r="QQ11" s="286"/>
      <c r="QR11" s="286"/>
      <c r="QS11" s="286"/>
      <c r="QT11" s="286"/>
      <c r="QU11" s="286"/>
      <c r="QV11" s="286"/>
      <c r="QW11" s="286"/>
      <c r="QX11" s="286"/>
      <c r="QY11" s="286"/>
      <c r="QZ11" s="286"/>
      <c r="RA11" s="286"/>
      <c r="RB11" s="286"/>
      <c r="RC11" s="286"/>
      <c r="RD11" s="286"/>
      <c r="RE11" s="286"/>
      <c r="RF11" s="286"/>
      <c r="RG11" s="286"/>
      <c r="RH11" s="286"/>
      <c r="RI11" s="286"/>
      <c r="RJ11" s="286"/>
      <c r="RK11" s="286"/>
      <c r="RL11" s="286"/>
      <c r="RM11" s="286"/>
      <c r="RN11" s="286"/>
      <c r="RO11" s="286"/>
      <c r="RP11" s="286"/>
      <c r="RQ11" s="286"/>
      <c r="RR11" s="286"/>
      <c r="RS11" s="286"/>
      <c r="RT11" s="286"/>
      <c r="RU11" s="286"/>
      <c r="RV11" s="286"/>
      <c r="RW11" s="286"/>
      <c r="RX11" s="286"/>
      <c r="RY11" s="286"/>
      <c r="RZ11" s="286"/>
      <c r="SA11" s="286"/>
      <c r="SB11" s="286"/>
      <c r="SC11" s="286"/>
      <c r="SD11" s="286"/>
      <c r="SE11" s="286"/>
      <c r="SF11" s="286"/>
      <c r="SG11" s="286"/>
      <c r="SH11" s="286"/>
      <c r="SI11" s="286"/>
      <c r="SJ11" s="286"/>
      <c r="SK11" s="286"/>
      <c r="SL11" s="286"/>
      <c r="SM11" s="286"/>
      <c r="SN11" s="286"/>
      <c r="SO11" s="286"/>
      <c r="SP11" s="286"/>
      <c r="SQ11" s="286"/>
      <c r="SR11" s="286"/>
      <c r="SS11" s="286"/>
      <c r="ST11" s="286"/>
      <c r="SU11" s="286"/>
      <c r="SV11" s="286"/>
      <c r="SW11" s="286"/>
      <c r="SX11" s="286"/>
      <c r="SY11" s="286"/>
      <c r="SZ11" s="286"/>
      <c r="TA11" s="286"/>
      <c r="TB11" s="286"/>
      <c r="TC11" s="286"/>
      <c r="TD11" s="286"/>
      <c r="TE11" s="286"/>
      <c r="TF11" s="286"/>
      <c r="TG11" s="286"/>
      <c r="TH11" s="286"/>
      <c r="TI11" s="286"/>
      <c r="TJ11" s="286"/>
      <c r="TK11" s="286"/>
      <c r="TL11" s="286"/>
      <c r="TM11" s="286"/>
      <c r="TN11" s="286"/>
      <c r="TO11" s="286"/>
      <c r="TP11" s="286"/>
      <c r="TQ11" s="286"/>
      <c r="TR11" s="286"/>
      <c r="TS11" s="286"/>
      <c r="TT11" s="286"/>
      <c r="TU11" s="286"/>
      <c r="TV11" s="286"/>
      <c r="TW11" s="286"/>
      <c r="TX11" s="286"/>
      <c r="TY11" s="286"/>
      <c r="TZ11" s="286"/>
      <c r="UA11" s="286"/>
      <c r="UB11" s="286"/>
      <c r="UC11" s="286"/>
      <c r="UD11" s="286"/>
      <c r="UE11" s="286"/>
      <c r="UF11" s="286"/>
      <c r="UG11" s="286"/>
      <c r="UH11" s="286"/>
      <c r="UI11" s="286"/>
      <c r="UJ11" s="286"/>
      <c r="UK11" s="286"/>
      <c r="UL11" s="286"/>
      <c r="UM11" s="286"/>
      <c r="UN11" s="286"/>
      <c r="UO11" s="286"/>
      <c r="UP11" s="286"/>
      <c r="UQ11" s="286"/>
      <c r="UR11" s="286"/>
      <c r="US11" s="286"/>
      <c r="UT11" s="286"/>
      <c r="UU11" s="286"/>
      <c r="UV11" s="286"/>
      <c r="UW11" s="286"/>
      <c r="UX11" s="286"/>
      <c r="UY11" s="286"/>
      <c r="UZ11" s="286"/>
      <c r="VA11" s="286"/>
      <c r="VB11" s="286"/>
      <c r="VC11" s="286"/>
      <c r="VD11" s="286"/>
      <c r="VE11" s="286"/>
      <c r="VF11" s="286"/>
      <c r="VG11" s="286"/>
      <c r="VH11" s="286"/>
      <c r="VI11" s="286"/>
      <c r="VJ11" s="286"/>
      <c r="VK11" s="286"/>
      <c r="VL11" s="286"/>
      <c r="VM11" s="286"/>
      <c r="VN11" s="286"/>
      <c r="VO11" s="286"/>
      <c r="VP11" s="286"/>
      <c r="VQ11" s="286"/>
      <c r="VR11" s="286"/>
      <c r="VS11" s="286"/>
      <c r="VT11" s="286"/>
      <c r="VU11" s="286"/>
      <c r="VV11" s="286"/>
      <c r="VW11" s="286"/>
      <c r="VX11" s="286"/>
      <c r="VY11" s="286"/>
      <c r="VZ11" s="286"/>
      <c r="WA11" s="286"/>
      <c r="WB11" s="286"/>
      <c r="WC11" s="286"/>
      <c r="WD11" s="286"/>
      <c r="WE11" s="286"/>
      <c r="WF11" s="286"/>
      <c r="WG11" s="286"/>
      <c r="WH11" s="286"/>
      <c r="WI11" s="286"/>
      <c r="WJ11" s="286"/>
      <c r="WK11" s="286"/>
      <c r="WL11" s="286"/>
      <c r="WM11" s="286"/>
      <c r="WN11" s="286"/>
      <c r="WO11" s="286"/>
      <c r="WP11" s="286"/>
      <c r="WQ11" s="286"/>
      <c r="WR11" s="286"/>
      <c r="WS11" s="286"/>
      <c r="WT11" s="286"/>
      <c r="WU11" s="286"/>
      <c r="WV11" s="286"/>
      <c r="WW11" s="286"/>
      <c r="WX11" s="286"/>
      <c r="WY11" s="286"/>
      <c r="WZ11" s="286"/>
      <c r="XA11" s="286"/>
      <c r="XB11" s="286"/>
      <c r="XC11" s="286"/>
      <c r="XD11" s="286"/>
      <c r="XE11" s="286"/>
      <c r="XF11" s="286"/>
      <c r="XG11" s="286"/>
      <c r="XH11" s="286"/>
      <c r="XI11" s="286"/>
      <c r="XJ11" s="286"/>
      <c r="XK11" s="286"/>
      <c r="XL11" s="286"/>
      <c r="XM11" s="286"/>
      <c r="XN11" s="286"/>
      <c r="XO11" s="286"/>
      <c r="XP11" s="286"/>
      <c r="XQ11" s="286"/>
      <c r="XR11" s="286"/>
      <c r="XS11" s="286"/>
      <c r="XT11" s="286"/>
      <c r="XU11" s="286"/>
      <c r="XV11" s="286"/>
      <c r="XW11" s="286"/>
      <c r="XX11" s="286"/>
      <c r="XY11" s="286"/>
      <c r="XZ11" s="286"/>
      <c r="YA11" s="286"/>
      <c r="YB11" s="286"/>
      <c r="YC11" s="286"/>
      <c r="YD11" s="286"/>
      <c r="YE11" s="286"/>
      <c r="YF11" s="286"/>
      <c r="YG11" s="286"/>
      <c r="YH11" s="286"/>
      <c r="YI11" s="286"/>
      <c r="YJ11" s="286"/>
      <c r="YK11" s="286"/>
      <c r="YL11" s="286"/>
      <c r="YM11" s="286"/>
      <c r="YN11" s="286"/>
      <c r="YO11" s="286"/>
      <c r="YP11" s="286"/>
      <c r="YQ11" s="286"/>
      <c r="YR11" s="286"/>
      <c r="YS11" s="286"/>
      <c r="YT11" s="286"/>
      <c r="YU11" s="286"/>
      <c r="YV11" s="286"/>
      <c r="YW11" s="286"/>
      <c r="YX11" s="286"/>
      <c r="YY11" s="286"/>
      <c r="YZ11" s="286"/>
      <c r="ZA11" s="286"/>
      <c r="ZB11" s="286"/>
      <c r="ZC11" s="286"/>
      <c r="ZD11" s="286"/>
      <c r="ZE11" s="286"/>
      <c r="ZF11" s="286"/>
      <c r="ZG11" s="286"/>
      <c r="ZH11" s="286"/>
      <c r="ZI11" s="286"/>
      <c r="ZJ11" s="286"/>
      <c r="ZK11" s="286"/>
      <c r="ZL11" s="286"/>
      <c r="ZM11" s="286"/>
      <c r="ZN11" s="286"/>
      <c r="ZO11" s="286"/>
      <c r="ZP11" s="286"/>
      <c r="ZQ11" s="286"/>
      <c r="ZR11" s="286"/>
      <c r="ZS11" s="286"/>
      <c r="ZT11" s="286"/>
      <c r="ZU11" s="286"/>
      <c r="ZV11" s="286"/>
      <c r="ZW11" s="286"/>
      <c r="ZX11" s="286"/>
      <c r="ZY11" s="286"/>
      <c r="ZZ11" s="286"/>
      <c r="AAA11" s="286"/>
      <c r="AAB11" s="286"/>
      <c r="AAC11" s="286"/>
      <c r="AAD11" s="286"/>
      <c r="AAE11" s="286"/>
      <c r="AAF11" s="286"/>
      <c r="AAG11" s="286"/>
      <c r="AAH11" s="286"/>
      <c r="AAI11" s="286"/>
      <c r="AAJ11" s="286"/>
      <c r="AAK11" s="286"/>
      <c r="AAL11" s="286"/>
      <c r="AAM11" s="286"/>
      <c r="AAN11" s="286"/>
      <c r="AAO11" s="286"/>
      <c r="AAP11" s="286"/>
      <c r="AAQ11" s="286"/>
      <c r="AAR11" s="286"/>
      <c r="AAS11" s="286"/>
      <c r="AAT11" s="286"/>
      <c r="AAU11" s="286"/>
      <c r="AAV11" s="286"/>
      <c r="AAW11" s="286"/>
      <c r="AAX11" s="286"/>
      <c r="AAY11" s="286"/>
      <c r="AAZ11" s="286"/>
      <c r="ABA11" s="286"/>
      <c r="ABB11" s="286"/>
      <c r="ABC11" s="286"/>
      <c r="ABD11" s="286"/>
      <c r="ABE11" s="286"/>
      <c r="ABF11" s="286"/>
      <c r="ABG11" s="286"/>
      <c r="ABH11" s="286"/>
      <c r="ABI11" s="286"/>
      <c r="ABJ11" s="286"/>
      <c r="ABK11" s="286"/>
      <c r="ABL11" s="286"/>
      <c r="ABM11" s="286"/>
      <c r="ABN11" s="286"/>
      <c r="ABO11" s="286"/>
      <c r="ABP11" s="286"/>
      <c r="ABQ11" s="286"/>
      <c r="ABR11" s="286"/>
      <c r="ABS11" s="286"/>
      <c r="ABT11" s="286"/>
      <c r="ABU11" s="286"/>
      <c r="ABV11" s="286"/>
      <c r="ABW11" s="286"/>
      <c r="ABX11" s="286"/>
      <c r="ABY11" s="286"/>
      <c r="ABZ11" s="286"/>
      <c r="ACA11" s="286"/>
      <c r="ACB11" s="286"/>
      <c r="ACC11" s="286"/>
      <c r="ACD11" s="286"/>
      <c r="ACE11" s="286"/>
      <c r="ACF11" s="286"/>
      <c r="ACG11" s="286"/>
      <c r="ACH11" s="286"/>
      <c r="ACI11" s="286"/>
      <c r="ACJ11" s="286"/>
      <c r="ACK11" s="286"/>
      <c r="ACL11" s="286"/>
      <c r="ACM11" s="286"/>
      <c r="ACN11" s="286"/>
      <c r="ACO11" s="286"/>
      <c r="ACP11" s="286"/>
      <c r="ACQ11" s="286"/>
      <c r="ACR11" s="286"/>
      <c r="ACS11" s="286"/>
      <c r="ACT11" s="286"/>
      <c r="ACU11" s="286"/>
      <c r="ACV11" s="286"/>
      <c r="ACW11" s="286"/>
      <c r="ACX11" s="286"/>
      <c r="ACY11" s="286"/>
      <c r="ACZ11" s="286"/>
      <c r="ADA11" s="286"/>
      <c r="ADB11" s="286"/>
      <c r="ADC11" s="286"/>
      <c r="ADD11" s="286"/>
      <c r="ADE11" s="286"/>
      <c r="ADF11" s="286"/>
      <c r="ADG11" s="286"/>
      <c r="ADH11" s="286"/>
      <c r="ADI11" s="286"/>
      <c r="ADJ11" s="286"/>
      <c r="ADK11" s="286"/>
      <c r="ADL11" s="286"/>
      <c r="ADM11" s="286"/>
      <c r="ADN11" s="286"/>
      <c r="ADO11" s="286"/>
      <c r="ADP11" s="286"/>
      <c r="ADQ11" s="286"/>
      <c r="ADR11" s="286"/>
      <c r="ADS11" s="286"/>
      <c r="ADT11" s="286"/>
      <c r="ADU11" s="286"/>
      <c r="ADV11" s="286"/>
      <c r="ADW11" s="286"/>
      <c r="ADX11" s="286"/>
      <c r="ADY11" s="286"/>
      <c r="ADZ11" s="286"/>
      <c r="AEA11" s="286"/>
      <c r="AEB11" s="286"/>
      <c r="AEC11" s="286"/>
      <c r="AED11" s="286"/>
      <c r="AEE11" s="286"/>
      <c r="AEF11" s="286"/>
      <c r="AEG11" s="286"/>
      <c r="AEH11" s="286"/>
      <c r="AEI11" s="286"/>
      <c r="AEJ11" s="286"/>
      <c r="AEK11" s="286"/>
      <c r="AEL11" s="286"/>
      <c r="AEM11" s="286"/>
      <c r="AEN11" s="286"/>
      <c r="AEO11" s="286"/>
      <c r="AEP11" s="286"/>
      <c r="AEQ11" s="286"/>
      <c r="AER11" s="286"/>
      <c r="AES11" s="286"/>
      <c r="AET11" s="286"/>
      <c r="AEU11" s="286"/>
      <c r="AEV11" s="286"/>
      <c r="AEW11" s="286"/>
      <c r="AEX11" s="286"/>
      <c r="AEY11" s="286"/>
      <c r="AEZ11" s="286"/>
      <c r="AFA11" s="286"/>
      <c r="AFB11" s="286"/>
      <c r="AFC11" s="286"/>
      <c r="AFD11" s="286"/>
      <c r="AFE11" s="286"/>
      <c r="AFF11" s="286"/>
      <c r="AFG11" s="286"/>
      <c r="AFH11" s="286"/>
      <c r="AFI11" s="286"/>
      <c r="AFJ11" s="286"/>
      <c r="AFK11" s="286"/>
      <c r="AFL11" s="286"/>
      <c r="AFM11" s="286"/>
      <c r="AFN11" s="286"/>
      <c r="AFO11" s="286"/>
      <c r="AFP11" s="286"/>
      <c r="AFQ11" s="286"/>
      <c r="AFR11" s="286"/>
      <c r="AFS11" s="286"/>
      <c r="AFT11" s="286"/>
      <c r="AFU11" s="286"/>
      <c r="AFV11" s="286"/>
      <c r="AFW11" s="286"/>
      <c r="AFX11" s="286"/>
      <c r="AFY11" s="286"/>
      <c r="AFZ11" s="286"/>
      <c r="AGA11" s="286"/>
      <c r="AGB11" s="286"/>
      <c r="AGC11" s="286"/>
      <c r="AGD11" s="286"/>
      <c r="AGE11" s="286"/>
      <c r="AGF11" s="286"/>
      <c r="AGG11" s="286"/>
      <c r="AGH11" s="286"/>
      <c r="AGI11" s="286"/>
      <c r="AGJ11" s="286"/>
      <c r="AGK11" s="286"/>
      <c r="AGL11" s="286"/>
      <c r="AGM11" s="286"/>
      <c r="AGN11" s="286"/>
      <c r="AGO11" s="286"/>
      <c r="AGP11" s="286"/>
      <c r="AGQ11" s="286"/>
      <c r="AGR11" s="286"/>
      <c r="AGS11" s="286"/>
      <c r="AGT11" s="286"/>
      <c r="AGU11" s="286"/>
      <c r="AGV11" s="286"/>
      <c r="AGW11" s="286"/>
      <c r="AGX11" s="286"/>
      <c r="AGY11" s="286"/>
      <c r="AGZ11" s="286"/>
      <c r="AHA11" s="286"/>
      <c r="AHB11" s="286"/>
      <c r="AHC11" s="286"/>
      <c r="AHD11" s="286"/>
      <c r="AHE11" s="286"/>
      <c r="AHF11" s="286"/>
      <c r="AHG11" s="286"/>
      <c r="AHH11" s="286"/>
      <c r="AHI11" s="286"/>
      <c r="AHJ11" s="286"/>
      <c r="AHK11" s="286"/>
      <c r="AHL11" s="286"/>
      <c r="AHM11" s="286"/>
      <c r="AHN11" s="286"/>
      <c r="AHO11" s="286"/>
      <c r="AHP11" s="286"/>
      <c r="AHQ11" s="286"/>
      <c r="AHR11" s="286"/>
      <c r="AHS11" s="286"/>
      <c r="AHT11" s="286"/>
      <c r="AHU11" s="286"/>
      <c r="AHV11" s="286"/>
      <c r="AHW11" s="286"/>
      <c r="AHX11" s="286"/>
      <c r="AHY11" s="286"/>
      <c r="AHZ11" s="286"/>
      <c r="AIA11" s="286"/>
      <c r="AIB11" s="286"/>
      <c r="AIC11" s="286"/>
      <c r="AID11" s="286"/>
      <c r="AIE11" s="286"/>
      <c r="AIF11" s="286"/>
      <c r="AIG11" s="286"/>
      <c r="AIH11" s="286"/>
      <c r="AII11" s="286"/>
      <c r="AIJ11" s="286"/>
      <c r="AIK11" s="286"/>
      <c r="AIL11" s="286"/>
      <c r="AIM11" s="286"/>
      <c r="AIN11" s="286"/>
      <c r="AIO11" s="286"/>
      <c r="AIP11" s="286"/>
      <c r="AIQ11" s="286"/>
      <c r="AIR11" s="286"/>
      <c r="AIS11" s="286"/>
      <c r="AIT11" s="286"/>
      <c r="AIU11" s="286"/>
      <c r="AIV11" s="286"/>
      <c r="AIW11" s="286"/>
      <c r="AIX11" s="286"/>
      <c r="AIY11" s="286"/>
      <c r="AIZ11" s="286"/>
      <c r="AJA11" s="286"/>
      <c r="AJB11" s="286"/>
      <c r="AJC11" s="286"/>
      <c r="AJD11" s="286"/>
      <c r="AJE11" s="286"/>
      <c r="AJF11" s="286"/>
      <c r="AJG11" s="286"/>
      <c r="AJH11" s="286"/>
      <c r="AJI11" s="286"/>
      <c r="AJJ11" s="286"/>
      <c r="AJK11" s="286"/>
      <c r="AJL11" s="286"/>
      <c r="AJM11" s="286"/>
      <c r="AJN11" s="286"/>
      <c r="AJO11" s="286"/>
      <c r="AJP11" s="286"/>
      <c r="AJQ11" s="286"/>
      <c r="AJR11" s="286"/>
      <c r="AJS11" s="286"/>
      <c r="AJT11" s="286"/>
      <c r="AJU11" s="286"/>
      <c r="AJV11" s="286"/>
      <c r="AJW11" s="286"/>
      <c r="AJX11" s="286"/>
      <c r="AJY11" s="286"/>
      <c r="AJZ11" s="286"/>
      <c r="AKA11" s="286"/>
      <c r="AKB11" s="286"/>
      <c r="AKC11" s="286"/>
      <c r="AKD11" s="286"/>
      <c r="AKE11" s="286"/>
      <c r="AKF11" s="286"/>
      <c r="AKG11" s="286"/>
      <c r="AKH11" s="286"/>
      <c r="AKI11" s="286"/>
      <c r="AKJ11" s="286"/>
      <c r="AKK11" s="286"/>
      <c r="AKL11" s="286"/>
      <c r="AKM11" s="286"/>
      <c r="AKN11" s="286"/>
      <c r="AKO11" s="286"/>
      <c r="AKP11" s="286"/>
      <c r="AKQ11" s="286"/>
      <c r="AKR11" s="286"/>
      <c r="AKS11" s="286"/>
      <c r="AKT11" s="286"/>
      <c r="AKU11" s="286"/>
      <c r="AKV11" s="286"/>
      <c r="AKW11" s="286"/>
      <c r="AKX11" s="286"/>
      <c r="AKY11" s="286"/>
      <c r="AKZ11" s="286"/>
      <c r="ALA11" s="286"/>
      <c r="ALB11" s="286"/>
      <c r="ALC11" s="286"/>
      <c r="ALD11" s="286"/>
      <c r="ALE11" s="286"/>
      <c r="ALF11" s="286"/>
      <c r="ALG11" s="286"/>
      <c r="ALH11" s="286"/>
      <c r="ALI11" s="286"/>
      <c r="ALJ11" s="286"/>
      <c r="ALK11" s="286"/>
      <c r="ALL11" s="286"/>
      <c r="ALM11" s="286"/>
      <c r="ALN11" s="286"/>
      <c r="ALO11" s="286"/>
      <c r="ALP11" s="286"/>
      <c r="ALQ11" s="286"/>
      <c r="ALR11" s="286"/>
      <c r="ALS11" s="286"/>
      <c r="ALT11" s="286"/>
      <c r="ALU11" s="286"/>
      <c r="ALV11" s="286"/>
      <c r="ALW11" s="286"/>
      <c r="ALX11" s="286"/>
      <c r="ALY11" s="286"/>
      <c r="ALZ11" s="286"/>
      <c r="AMA11" s="286"/>
      <c r="AMB11" s="286"/>
      <c r="AMC11" s="286"/>
      <c r="AMD11" s="286"/>
      <c r="AME11" s="286"/>
      <c r="AMF11" s="286"/>
      <c r="AMG11" s="286"/>
      <c r="AMH11" s="286"/>
      <c r="AMI11" s="286"/>
      <c r="AMJ11" s="286"/>
      <c r="AMK11" s="286"/>
    </row>
    <row r="12" spans="1:1025" s="126" customFormat="1">
      <c r="A12" s="286"/>
      <c r="B12" s="293" t="s">
        <v>606</v>
      </c>
      <c r="C12" s="294" t="s">
        <v>181</v>
      </c>
      <c r="D12" s="295">
        <v>33</v>
      </c>
      <c r="E12" s="296">
        <v>23</v>
      </c>
      <c r="F12" s="295">
        <v>26</v>
      </c>
      <c r="G12" s="296">
        <v>17</v>
      </c>
      <c r="H12" s="295">
        <v>20</v>
      </c>
      <c r="I12" s="296">
        <v>23</v>
      </c>
      <c r="J12" s="295">
        <v>20</v>
      </c>
      <c r="K12" s="296">
        <v>17</v>
      </c>
      <c r="L12" s="295">
        <v>27</v>
      </c>
      <c r="M12" s="296">
        <v>40</v>
      </c>
      <c r="N12" s="295">
        <v>0</v>
      </c>
      <c r="O12" s="296">
        <v>0</v>
      </c>
      <c r="P12" s="295">
        <v>0</v>
      </c>
      <c r="Q12" s="296">
        <v>0</v>
      </c>
      <c r="R12" s="297">
        <f t="shared" si="0"/>
        <v>6</v>
      </c>
      <c r="S12" s="299" t="s">
        <v>677</v>
      </c>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86"/>
      <c r="CB12" s="286"/>
      <c r="CC12" s="286"/>
      <c r="CD12" s="286"/>
      <c r="CE12" s="286"/>
      <c r="CF12" s="286"/>
      <c r="CG12" s="286"/>
      <c r="CH12" s="286"/>
      <c r="CI12" s="286"/>
      <c r="CJ12" s="286"/>
      <c r="CK12" s="286"/>
      <c r="CL12" s="286"/>
      <c r="CM12" s="286"/>
      <c r="CN12" s="286"/>
      <c r="CO12" s="286"/>
      <c r="CP12" s="286"/>
      <c r="CQ12" s="286"/>
      <c r="CR12" s="286"/>
      <c r="CS12" s="286"/>
      <c r="CT12" s="286"/>
      <c r="CU12" s="286"/>
      <c r="CV12" s="286"/>
      <c r="CW12" s="286"/>
      <c r="CX12" s="286"/>
      <c r="CY12" s="286"/>
      <c r="CZ12" s="286"/>
      <c r="DA12" s="286"/>
      <c r="DB12" s="286"/>
      <c r="DC12" s="286"/>
      <c r="DD12" s="286"/>
      <c r="DE12" s="286"/>
      <c r="DF12" s="286"/>
      <c r="DG12" s="286"/>
      <c r="DH12" s="286"/>
      <c r="DI12" s="286"/>
      <c r="DJ12" s="286"/>
      <c r="DK12" s="286"/>
      <c r="DL12" s="286"/>
      <c r="DM12" s="286"/>
      <c r="DN12" s="286"/>
      <c r="DO12" s="286"/>
      <c r="DP12" s="286"/>
      <c r="DQ12" s="286"/>
      <c r="DR12" s="286"/>
      <c r="DS12" s="286"/>
      <c r="DT12" s="286"/>
      <c r="DU12" s="286"/>
      <c r="DV12" s="286"/>
      <c r="DW12" s="286"/>
      <c r="DX12" s="286"/>
      <c r="DY12" s="286"/>
      <c r="DZ12" s="286"/>
      <c r="EA12" s="286"/>
      <c r="EB12" s="286"/>
      <c r="EC12" s="286"/>
      <c r="ED12" s="286"/>
      <c r="EE12" s="286"/>
      <c r="EF12" s="286"/>
      <c r="EG12" s="286"/>
      <c r="EH12" s="286"/>
      <c r="EI12" s="286"/>
      <c r="EJ12" s="286"/>
      <c r="EK12" s="286"/>
      <c r="EL12" s="286"/>
      <c r="EM12" s="286"/>
      <c r="EN12" s="286"/>
      <c r="EO12" s="286"/>
      <c r="EP12" s="286"/>
      <c r="EQ12" s="286"/>
      <c r="ER12" s="286"/>
      <c r="ES12" s="286"/>
      <c r="ET12" s="286"/>
      <c r="EU12" s="286"/>
      <c r="EV12" s="286"/>
      <c r="EW12" s="286"/>
      <c r="EX12" s="286"/>
      <c r="EY12" s="286"/>
      <c r="EZ12" s="286"/>
      <c r="FA12" s="286"/>
      <c r="FB12" s="286"/>
      <c r="FC12" s="286"/>
      <c r="FD12" s="286"/>
      <c r="FE12" s="286"/>
      <c r="FF12" s="286"/>
      <c r="FG12" s="286"/>
      <c r="FH12" s="286"/>
      <c r="FI12" s="286"/>
      <c r="FJ12" s="286"/>
      <c r="FK12" s="286"/>
      <c r="FL12" s="286"/>
      <c r="FM12" s="286"/>
      <c r="FN12" s="286"/>
      <c r="FO12" s="286"/>
      <c r="FP12" s="286"/>
      <c r="FQ12" s="286"/>
      <c r="FR12" s="286"/>
      <c r="FS12" s="286"/>
      <c r="FT12" s="286"/>
      <c r="FU12" s="286"/>
      <c r="FV12" s="286"/>
      <c r="FW12" s="286"/>
      <c r="FX12" s="286"/>
      <c r="FY12" s="286"/>
      <c r="FZ12" s="286"/>
      <c r="GA12" s="286"/>
      <c r="GB12" s="286"/>
      <c r="GC12" s="286"/>
      <c r="GD12" s="286"/>
      <c r="GE12" s="286"/>
      <c r="GF12" s="286"/>
      <c r="GG12" s="286"/>
      <c r="GH12" s="286"/>
      <c r="GI12" s="286"/>
      <c r="GJ12" s="286"/>
      <c r="GK12" s="286"/>
      <c r="GL12" s="286"/>
      <c r="GM12" s="286"/>
      <c r="GN12" s="286"/>
      <c r="GO12" s="286"/>
      <c r="GP12" s="286"/>
      <c r="GQ12" s="286"/>
      <c r="GR12" s="286"/>
      <c r="GS12" s="286"/>
      <c r="GT12" s="286"/>
      <c r="GU12" s="286"/>
      <c r="GV12" s="286"/>
      <c r="GW12" s="286"/>
      <c r="GX12" s="286"/>
      <c r="GY12" s="286"/>
      <c r="GZ12" s="286"/>
      <c r="HA12" s="286"/>
      <c r="HB12" s="286"/>
      <c r="HC12" s="286"/>
      <c r="HD12" s="286"/>
      <c r="HE12" s="286"/>
      <c r="HF12" s="286"/>
      <c r="HG12" s="286"/>
      <c r="HH12" s="286"/>
      <c r="HI12" s="286"/>
      <c r="HJ12" s="286"/>
      <c r="HK12" s="286"/>
      <c r="HL12" s="286"/>
      <c r="HM12" s="286"/>
      <c r="HN12" s="286"/>
      <c r="HO12" s="286"/>
      <c r="HP12" s="286"/>
      <c r="HQ12" s="286"/>
      <c r="HR12" s="286"/>
      <c r="HS12" s="286"/>
      <c r="HT12" s="286"/>
      <c r="HU12" s="286"/>
      <c r="HV12" s="286"/>
      <c r="HW12" s="286"/>
      <c r="HX12" s="286"/>
      <c r="HY12" s="286"/>
      <c r="HZ12" s="286"/>
      <c r="IA12" s="286"/>
      <c r="IB12" s="286"/>
      <c r="IC12" s="286"/>
      <c r="ID12" s="286"/>
      <c r="IE12" s="286"/>
      <c r="IF12" s="286"/>
      <c r="IG12" s="286"/>
      <c r="IH12" s="286"/>
      <c r="II12" s="286"/>
      <c r="IJ12" s="286"/>
      <c r="IK12" s="286"/>
      <c r="IL12" s="286"/>
      <c r="IM12" s="286"/>
      <c r="IN12" s="286"/>
      <c r="IO12" s="286"/>
      <c r="IP12" s="286"/>
      <c r="IQ12" s="286"/>
      <c r="IR12" s="286"/>
      <c r="IS12" s="286"/>
      <c r="IT12" s="286"/>
      <c r="IU12" s="286"/>
      <c r="IV12" s="286"/>
      <c r="IW12" s="286"/>
      <c r="IX12" s="286"/>
      <c r="IY12" s="286"/>
      <c r="IZ12" s="286"/>
      <c r="JA12" s="286"/>
      <c r="JB12" s="286"/>
      <c r="JC12" s="286"/>
      <c r="JD12" s="286"/>
      <c r="JE12" s="286"/>
      <c r="JF12" s="286"/>
      <c r="JG12" s="286"/>
      <c r="JH12" s="286"/>
      <c r="JI12" s="286"/>
      <c r="JJ12" s="286"/>
      <c r="JK12" s="286"/>
      <c r="JL12" s="286"/>
      <c r="JM12" s="286"/>
      <c r="JN12" s="286"/>
      <c r="JO12" s="286"/>
      <c r="JP12" s="286"/>
      <c r="JQ12" s="286"/>
      <c r="JR12" s="286"/>
      <c r="JS12" s="286"/>
      <c r="JT12" s="286"/>
      <c r="JU12" s="286"/>
      <c r="JV12" s="286"/>
      <c r="JW12" s="286"/>
      <c r="JX12" s="286"/>
      <c r="JY12" s="286"/>
      <c r="JZ12" s="286"/>
      <c r="KA12" s="286"/>
      <c r="KB12" s="286"/>
      <c r="KC12" s="286"/>
      <c r="KD12" s="286"/>
      <c r="KE12" s="286"/>
      <c r="KF12" s="286"/>
      <c r="KG12" s="286"/>
      <c r="KH12" s="286"/>
      <c r="KI12" s="286"/>
      <c r="KJ12" s="286"/>
      <c r="KK12" s="286"/>
      <c r="KL12" s="286"/>
      <c r="KM12" s="286"/>
      <c r="KN12" s="286"/>
      <c r="KO12" s="286"/>
      <c r="KP12" s="286"/>
      <c r="KQ12" s="286"/>
      <c r="KR12" s="286"/>
      <c r="KS12" s="286"/>
      <c r="KT12" s="286"/>
      <c r="KU12" s="286"/>
      <c r="KV12" s="286"/>
      <c r="KW12" s="286"/>
      <c r="KX12" s="286"/>
      <c r="KY12" s="286"/>
      <c r="KZ12" s="286"/>
      <c r="LA12" s="286"/>
      <c r="LB12" s="286"/>
      <c r="LC12" s="286"/>
      <c r="LD12" s="286"/>
      <c r="LE12" s="286"/>
      <c r="LF12" s="286"/>
      <c r="LG12" s="286"/>
      <c r="LH12" s="286"/>
      <c r="LI12" s="286"/>
      <c r="LJ12" s="286"/>
      <c r="LK12" s="286"/>
      <c r="LL12" s="286"/>
      <c r="LM12" s="286"/>
      <c r="LN12" s="286"/>
      <c r="LO12" s="286"/>
      <c r="LP12" s="286"/>
      <c r="LQ12" s="286"/>
      <c r="LR12" s="286"/>
      <c r="LS12" s="286"/>
      <c r="LT12" s="286"/>
      <c r="LU12" s="286"/>
      <c r="LV12" s="286"/>
      <c r="LW12" s="286"/>
      <c r="LX12" s="286"/>
      <c r="LY12" s="286"/>
      <c r="LZ12" s="286"/>
      <c r="MA12" s="286"/>
      <c r="MB12" s="286"/>
      <c r="MC12" s="286"/>
      <c r="MD12" s="286"/>
      <c r="ME12" s="286"/>
      <c r="MF12" s="286"/>
      <c r="MG12" s="286"/>
      <c r="MH12" s="286"/>
      <c r="MI12" s="286"/>
      <c r="MJ12" s="286"/>
      <c r="MK12" s="286"/>
      <c r="ML12" s="286"/>
      <c r="MM12" s="286"/>
      <c r="MN12" s="286"/>
      <c r="MO12" s="286"/>
      <c r="MP12" s="286"/>
      <c r="MQ12" s="286"/>
      <c r="MR12" s="286"/>
      <c r="MS12" s="286"/>
      <c r="MT12" s="286"/>
      <c r="MU12" s="286"/>
      <c r="MV12" s="286"/>
      <c r="MW12" s="286"/>
      <c r="MX12" s="286"/>
      <c r="MY12" s="286"/>
      <c r="MZ12" s="286"/>
      <c r="NA12" s="286"/>
      <c r="NB12" s="286"/>
      <c r="NC12" s="286"/>
      <c r="ND12" s="286"/>
      <c r="NE12" s="286"/>
      <c r="NF12" s="286"/>
      <c r="NG12" s="286"/>
      <c r="NH12" s="286"/>
      <c r="NI12" s="286"/>
      <c r="NJ12" s="286"/>
      <c r="NK12" s="286"/>
      <c r="NL12" s="286"/>
      <c r="NM12" s="286"/>
      <c r="NN12" s="286"/>
      <c r="NO12" s="286"/>
      <c r="NP12" s="286"/>
      <c r="NQ12" s="286"/>
      <c r="NR12" s="286"/>
      <c r="NS12" s="286"/>
      <c r="NT12" s="286"/>
      <c r="NU12" s="286"/>
      <c r="NV12" s="286"/>
      <c r="NW12" s="286"/>
      <c r="NX12" s="286"/>
      <c r="NY12" s="286"/>
      <c r="NZ12" s="286"/>
      <c r="OA12" s="286"/>
      <c r="OB12" s="286"/>
      <c r="OC12" s="286"/>
      <c r="OD12" s="286"/>
      <c r="OE12" s="286"/>
      <c r="OF12" s="286"/>
      <c r="OG12" s="286"/>
      <c r="OH12" s="286"/>
      <c r="OI12" s="286"/>
      <c r="OJ12" s="286"/>
      <c r="OK12" s="286"/>
      <c r="OL12" s="286"/>
      <c r="OM12" s="286"/>
      <c r="ON12" s="286"/>
      <c r="OO12" s="286"/>
      <c r="OP12" s="286"/>
      <c r="OQ12" s="286"/>
      <c r="OR12" s="286"/>
      <c r="OS12" s="286"/>
      <c r="OT12" s="286"/>
      <c r="OU12" s="286"/>
      <c r="OV12" s="286"/>
      <c r="OW12" s="286"/>
      <c r="OX12" s="286"/>
      <c r="OY12" s="286"/>
      <c r="OZ12" s="286"/>
      <c r="PA12" s="286"/>
      <c r="PB12" s="286"/>
      <c r="PC12" s="286"/>
      <c r="PD12" s="286"/>
      <c r="PE12" s="286"/>
      <c r="PF12" s="286"/>
      <c r="PG12" s="286"/>
      <c r="PH12" s="286"/>
      <c r="PI12" s="286"/>
      <c r="PJ12" s="286"/>
      <c r="PK12" s="286"/>
      <c r="PL12" s="286"/>
      <c r="PM12" s="286"/>
      <c r="PN12" s="286"/>
      <c r="PO12" s="286"/>
      <c r="PP12" s="286"/>
      <c r="PQ12" s="286"/>
      <c r="PR12" s="286"/>
      <c r="PS12" s="286"/>
      <c r="PT12" s="286"/>
      <c r="PU12" s="286"/>
      <c r="PV12" s="286"/>
      <c r="PW12" s="286"/>
      <c r="PX12" s="286"/>
      <c r="PY12" s="286"/>
      <c r="PZ12" s="286"/>
      <c r="QA12" s="286"/>
      <c r="QB12" s="286"/>
      <c r="QC12" s="286"/>
      <c r="QD12" s="286"/>
      <c r="QE12" s="286"/>
      <c r="QF12" s="286"/>
      <c r="QG12" s="286"/>
      <c r="QH12" s="286"/>
      <c r="QI12" s="286"/>
      <c r="QJ12" s="286"/>
      <c r="QK12" s="286"/>
      <c r="QL12" s="286"/>
      <c r="QM12" s="286"/>
      <c r="QN12" s="286"/>
      <c r="QO12" s="286"/>
      <c r="QP12" s="286"/>
      <c r="QQ12" s="286"/>
      <c r="QR12" s="286"/>
      <c r="QS12" s="286"/>
      <c r="QT12" s="286"/>
      <c r="QU12" s="286"/>
      <c r="QV12" s="286"/>
      <c r="QW12" s="286"/>
      <c r="QX12" s="286"/>
      <c r="QY12" s="286"/>
      <c r="QZ12" s="286"/>
      <c r="RA12" s="286"/>
      <c r="RB12" s="286"/>
      <c r="RC12" s="286"/>
      <c r="RD12" s="286"/>
      <c r="RE12" s="286"/>
      <c r="RF12" s="286"/>
      <c r="RG12" s="286"/>
      <c r="RH12" s="286"/>
      <c r="RI12" s="286"/>
      <c r="RJ12" s="286"/>
      <c r="RK12" s="286"/>
      <c r="RL12" s="286"/>
      <c r="RM12" s="286"/>
      <c r="RN12" s="286"/>
      <c r="RO12" s="286"/>
      <c r="RP12" s="286"/>
      <c r="RQ12" s="286"/>
      <c r="RR12" s="286"/>
      <c r="RS12" s="286"/>
      <c r="RT12" s="286"/>
      <c r="RU12" s="286"/>
      <c r="RV12" s="286"/>
      <c r="RW12" s="286"/>
      <c r="RX12" s="286"/>
      <c r="RY12" s="286"/>
      <c r="RZ12" s="286"/>
      <c r="SA12" s="286"/>
      <c r="SB12" s="286"/>
      <c r="SC12" s="286"/>
      <c r="SD12" s="286"/>
      <c r="SE12" s="286"/>
      <c r="SF12" s="286"/>
      <c r="SG12" s="286"/>
      <c r="SH12" s="286"/>
      <c r="SI12" s="286"/>
      <c r="SJ12" s="286"/>
      <c r="SK12" s="286"/>
      <c r="SL12" s="286"/>
      <c r="SM12" s="286"/>
      <c r="SN12" s="286"/>
      <c r="SO12" s="286"/>
      <c r="SP12" s="286"/>
      <c r="SQ12" s="286"/>
      <c r="SR12" s="286"/>
      <c r="SS12" s="286"/>
      <c r="ST12" s="286"/>
      <c r="SU12" s="286"/>
      <c r="SV12" s="286"/>
      <c r="SW12" s="286"/>
      <c r="SX12" s="286"/>
      <c r="SY12" s="286"/>
      <c r="SZ12" s="286"/>
      <c r="TA12" s="286"/>
      <c r="TB12" s="286"/>
      <c r="TC12" s="286"/>
      <c r="TD12" s="286"/>
      <c r="TE12" s="286"/>
      <c r="TF12" s="286"/>
      <c r="TG12" s="286"/>
      <c r="TH12" s="286"/>
      <c r="TI12" s="286"/>
      <c r="TJ12" s="286"/>
      <c r="TK12" s="286"/>
      <c r="TL12" s="286"/>
      <c r="TM12" s="286"/>
      <c r="TN12" s="286"/>
      <c r="TO12" s="286"/>
      <c r="TP12" s="286"/>
      <c r="TQ12" s="286"/>
      <c r="TR12" s="286"/>
      <c r="TS12" s="286"/>
      <c r="TT12" s="286"/>
      <c r="TU12" s="286"/>
      <c r="TV12" s="286"/>
      <c r="TW12" s="286"/>
      <c r="TX12" s="286"/>
      <c r="TY12" s="286"/>
      <c r="TZ12" s="286"/>
      <c r="UA12" s="286"/>
      <c r="UB12" s="286"/>
      <c r="UC12" s="286"/>
      <c r="UD12" s="286"/>
      <c r="UE12" s="286"/>
      <c r="UF12" s="286"/>
      <c r="UG12" s="286"/>
      <c r="UH12" s="286"/>
      <c r="UI12" s="286"/>
      <c r="UJ12" s="286"/>
      <c r="UK12" s="286"/>
      <c r="UL12" s="286"/>
      <c r="UM12" s="286"/>
      <c r="UN12" s="286"/>
      <c r="UO12" s="286"/>
      <c r="UP12" s="286"/>
      <c r="UQ12" s="286"/>
      <c r="UR12" s="286"/>
      <c r="US12" s="286"/>
      <c r="UT12" s="286"/>
      <c r="UU12" s="286"/>
      <c r="UV12" s="286"/>
      <c r="UW12" s="286"/>
      <c r="UX12" s="286"/>
      <c r="UY12" s="286"/>
      <c r="UZ12" s="286"/>
      <c r="VA12" s="286"/>
      <c r="VB12" s="286"/>
      <c r="VC12" s="286"/>
      <c r="VD12" s="286"/>
      <c r="VE12" s="286"/>
      <c r="VF12" s="286"/>
      <c r="VG12" s="286"/>
      <c r="VH12" s="286"/>
      <c r="VI12" s="286"/>
      <c r="VJ12" s="286"/>
      <c r="VK12" s="286"/>
      <c r="VL12" s="286"/>
      <c r="VM12" s="286"/>
      <c r="VN12" s="286"/>
      <c r="VO12" s="286"/>
      <c r="VP12" s="286"/>
      <c r="VQ12" s="286"/>
      <c r="VR12" s="286"/>
      <c r="VS12" s="286"/>
      <c r="VT12" s="286"/>
      <c r="VU12" s="286"/>
      <c r="VV12" s="286"/>
      <c r="VW12" s="286"/>
      <c r="VX12" s="286"/>
      <c r="VY12" s="286"/>
      <c r="VZ12" s="286"/>
      <c r="WA12" s="286"/>
      <c r="WB12" s="286"/>
      <c r="WC12" s="286"/>
      <c r="WD12" s="286"/>
      <c r="WE12" s="286"/>
      <c r="WF12" s="286"/>
      <c r="WG12" s="286"/>
      <c r="WH12" s="286"/>
      <c r="WI12" s="286"/>
      <c r="WJ12" s="286"/>
      <c r="WK12" s="286"/>
      <c r="WL12" s="286"/>
      <c r="WM12" s="286"/>
      <c r="WN12" s="286"/>
      <c r="WO12" s="286"/>
      <c r="WP12" s="286"/>
      <c r="WQ12" s="286"/>
      <c r="WR12" s="286"/>
      <c r="WS12" s="286"/>
      <c r="WT12" s="286"/>
      <c r="WU12" s="286"/>
      <c r="WV12" s="286"/>
      <c r="WW12" s="286"/>
      <c r="WX12" s="286"/>
      <c r="WY12" s="286"/>
      <c r="WZ12" s="286"/>
      <c r="XA12" s="286"/>
      <c r="XB12" s="286"/>
      <c r="XC12" s="286"/>
      <c r="XD12" s="286"/>
      <c r="XE12" s="286"/>
      <c r="XF12" s="286"/>
      <c r="XG12" s="286"/>
      <c r="XH12" s="286"/>
      <c r="XI12" s="286"/>
      <c r="XJ12" s="286"/>
      <c r="XK12" s="286"/>
      <c r="XL12" s="286"/>
      <c r="XM12" s="286"/>
      <c r="XN12" s="286"/>
      <c r="XO12" s="286"/>
      <c r="XP12" s="286"/>
      <c r="XQ12" s="286"/>
      <c r="XR12" s="286"/>
      <c r="XS12" s="286"/>
      <c r="XT12" s="286"/>
      <c r="XU12" s="286"/>
      <c r="XV12" s="286"/>
      <c r="XW12" s="286"/>
      <c r="XX12" s="286"/>
      <c r="XY12" s="286"/>
      <c r="XZ12" s="286"/>
      <c r="YA12" s="286"/>
      <c r="YB12" s="286"/>
      <c r="YC12" s="286"/>
      <c r="YD12" s="286"/>
      <c r="YE12" s="286"/>
      <c r="YF12" s="286"/>
      <c r="YG12" s="286"/>
      <c r="YH12" s="286"/>
      <c r="YI12" s="286"/>
      <c r="YJ12" s="286"/>
      <c r="YK12" s="286"/>
      <c r="YL12" s="286"/>
      <c r="YM12" s="286"/>
      <c r="YN12" s="286"/>
      <c r="YO12" s="286"/>
      <c r="YP12" s="286"/>
      <c r="YQ12" s="286"/>
      <c r="YR12" s="286"/>
      <c r="YS12" s="286"/>
      <c r="YT12" s="286"/>
      <c r="YU12" s="286"/>
      <c r="YV12" s="286"/>
      <c r="YW12" s="286"/>
      <c r="YX12" s="286"/>
      <c r="YY12" s="286"/>
      <c r="YZ12" s="286"/>
      <c r="ZA12" s="286"/>
      <c r="ZB12" s="286"/>
      <c r="ZC12" s="286"/>
      <c r="ZD12" s="286"/>
      <c r="ZE12" s="286"/>
      <c r="ZF12" s="286"/>
      <c r="ZG12" s="286"/>
      <c r="ZH12" s="286"/>
      <c r="ZI12" s="286"/>
      <c r="ZJ12" s="286"/>
      <c r="ZK12" s="286"/>
      <c r="ZL12" s="286"/>
      <c r="ZM12" s="286"/>
      <c r="ZN12" s="286"/>
      <c r="ZO12" s="286"/>
      <c r="ZP12" s="286"/>
      <c r="ZQ12" s="286"/>
      <c r="ZR12" s="286"/>
      <c r="ZS12" s="286"/>
      <c r="ZT12" s="286"/>
      <c r="ZU12" s="286"/>
      <c r="ZV12" s="286"/>
      <c r="ZW12" s="286"/>
      <c r="ZX12" s="286"/>
      <c r="ZY12" s="286"/>
      <c r="ZZ12" s="286"/>
      <c r="AAA12" s="286"/>
      <c r="AAB12" s="286"/>
      <c r="AAC12" s="286"/>
      <c r="AAD12" s="286"/>
      <c r="AAE12" s="286"/>
      <c r="AAF12" s="286"/>
      <c r="AAG12" s="286"/>
      <c r="AAH12" s="286"/>
      <c r="AAI12" s="286"/>
      <c r="AAJ12" s="286"/>
      <c r="AAK12" s="286"/>
      <c r="AAL12" s="286"/>
      <c r="AAM12" s="286"/>
      <c r="AAN12" s="286"/>
      <c r="AAO12" s="286"/>
      <c r="AAP12" s="286"/>
      <c r="AAQ12" s="286"/>
      <c r="AAR12" s="286"/>
      <c r="AAS12" s="286"/>
      <c r="AAT12" s="286"/>
      <c r="AAU12" s="286"/>
      <c r="AAV12" s="286"/>
      <c r="AAW12" s="286"/>
      <c r="AAX12" s="286"/>
      <c r="AAY12" s="286"/>
      <c r="AAZ12" s="286"/>
      <c r="ABA12" s="286"/>
      <c r="ABB12" s="286"/>
      <c r="ABC12" s="286"/>
      <c r="ABD12" s="286"/>
      <c r="ABE12" s="286"/>
      <c r="ABF12" s="286"/>
      <c r="ABG12" s="286"/>
      <c r="ABH12" s="286"/>
      <c r="ABI12" s="286"/>
      <c r="ABJ12" s="286"/>
      <c r="ABK12" s="286"/>
      <c r="ABL12" s="286"/>
      <c r="ABM12" s="286"/>
      <c r="ABN12" s="286"/>
      <c r="ABO12" s="286"/>
      <c r="ABP12" s="286"/>
      <c r="ABQ12" s="286"/>
      <c r="ABR12" s="286"/>
      <c r="ABS12" s="286"/>
      <c r="ABT12" s="286"/>
      <c r="ABU12" s="286"/>
      <c r="ABV12" s="286"/>
      <c r="ABW12" s="286"/>
      <c r="ABX12" s="286"/>
      <c r="ABY12" s="286"/>
      <c r="ABZ12" s="286"/>
      <c r="ACA12" s="286"/>
      <c r="ACB12" s="286"/>
      <c r="ACC12" s="286"/>
      <c r="ACD12" s="286"/>
      <c r="ACE12" s="286"/>
      <c r="ACF12" s="286"/>
      <c r="ACG12" s="286"/>
      <c r="ACH12" s="286"/>
      <c r="ACI12" s="286"/>
      <c r="ACJ12" s="286"/>
      <c r="ACK12" s="286"/>
      <c r="ACL12" s="286"/>
      <c r="ACM12" s="286"/>
      <c r="ACN12" s="286"/>
      <c r="ACO12" s="286"/>
      <c r="ACP12" s="286"/>
      <c r="ACQ12" s="286"/>
      <c r="ACR12" s="286"/>
      <c r="ACS12" s="286"/>
      <c r="ACT12" s="286"/>
      <c r="ACU12" s="286"/>
      <c r="ACV12" s="286"/>
      <c r="ACW12" s="286"/>
      <c r="ACX12" s="286"/>
      <c r="ACY12" s="286"/>
      <c r="ACZ12" s="286"/>
      <c r="ADA12" s="286"/>
      <c r="ADB12" s="286"/>
      <c r="ADC12" s="286"/>
      <c r="ADD12" s="286"/>
      <c r="ADE12" s="286"/>
      <c r="ADF12" s="286"/>
      <c r="ADG12" s="286"/>
      <c r="ADH12" s="286"/>
      <c r="ADI12" s="286"/>
      <c r="ADJ12" s="286"/>
      <c r="ADK12" s="286"/>
      <c r="ADL12" s="286"/>
      <c r="ADM12" s="286"/>
      <c r="ADN12" s="286"/>
      <c r="ADO12" s="286"/>
      <c r="ADP12" s="286"/>
      <c r="ADQ12" s="286"/>
      <c r="ADR12" s="286"/>
      <c r="ADS12" s="286"/>
      <c r="ADT12" s="286"/>
      <c r="ADU12" s="286"/>
      <c r="ADV12" s="286"/>
      <c r="ADW12" s="286"/>
      <c r="ADX12" s="286"/>
      <c r="ADY12" s="286"/>
      <c r="ADZ12" s="286"/>
      <c r="AEA12" s="286"/>
      <c r="AEB12" s="286"/>
      <c r="AEC12" s="286"/>
      <c r="AED12" s="286"/>
      <c r="AEE12" s="286"/>
      <c r="AEF12" s="286"/>
      <c r="AEG12" s="286"/>
      <c r="AEH12" s="286"/>
      <c r="AEI12" s="286"/>
      <c r="AEJ12" s="286"/>
      <c r="AEK12" s="286"/>
      <c r="AEL12" s="286"/>
      <c r="AEM12" s="286"/>
      <c r="AEN12" s="286"/>
      <c r="AEO12" s="286"/>
      <c r="AEP12" s="286"/>
      <c r="AEQ12" s="286"/>
      <c r="AER12" s="286"/>
      <c r="AES12" s="286"/>
      <c r="AET12" s="286"/>
      <c r="AEU12" s="286"/>
      <c r="AEV12" s="286"/>
      <c r="AEW12" s="286"/>
      <c r="AEX12" s="286"/>
      <c r="AEY12" s="286"/>
      <c r="AEZ12" s="286"/>
      <c r="AFA12" s="286"/>
      <c r="AFB12" s="286"/>
      <c r="AFC12" s="286"/>
      <c r="AFD12" s="286"/>
      <c r="AFE12" s="286"/>
      <c r="AFF12" s="286"/>
      <c r="AFG12" s="286"/>
      <c r="AFH12" s="286"/>
      <c r="AFI12" s="286"/>
      <c r="AFJ12" s="286"/>
      <c r="AFK12" s="286"/>
      <c r="AFL12" s="286"/>
      <c r="AFM12" s="286"/>
      <c r="AFN12" s="286"/>
      <c r="AFO12" s="286"/>
      <c r="AFP12" s="286"/>
      <c r="AFQ12" s="286"/>
      <c r="AFR12" s="286"/>
      <c r="AFS12" s="286"/>
      <c r="AFT12" s="286"/>
      <c r="AFU12" s="286"/>
      <c r="AFV12" s="286"/>
      <c r="AFW12" s="286"/>
      <c r="AFX12" s="286"/>
      <c r="AFY12" s="286"/>
      <c r="AFZ12" s="286"/>
      <c r="AGA12" s="286"/>
      <c r="AGB12" s="286"/>
      <c r="AGC12" s="286"/>
      <c r="AGD12" s="286"/>
      <c r="AGE12" s="286"/>
      <c r="AGF12" s="286"/>
      <c r="AGG12" s="286"/>
      <c r="AGH12" s="286"/>
      <c r="AGI12" s="286"/>
      <c r="AGJ12" s="286"/>
      <c r="AGK12" s="286"/>
      <c r="AGL12" s="286"/>
      <c r="AGM12" s="286"/>
      <c r="AGN12" s="286"/>
      <c r="AGO12" s="286"/>
      <c r="AGP12" s="286"/>
      <c r="AGQ12" s="286"/>
      <c r="AGR12" s="286"/>
      <c r="AGS12" s="286"/>
      <c r="AGT12" s="286"/>
      <c r="AGU12" s="286"/>
      <c r="AGV12" s="286"/>
      <c r="AGW12" s="286"/>
      <c r="AGX12" s="286"/>
      <c r="AGY12" s="286"/>
      <c r="AGZ12" s="286"/>
      <c r="AHA12" s="286"/>
      <c r="AHB12" s="286"/>
      <c r="AHC12" s="286"/>
      <c r="AHD12" s="286"/>
      <c r="AHE12" s="286"/>
      <c r="AHF12" s="286"/>
      <c r="AHG12" s="286"/>
      <c r="AHH12" s="286"/>
      <c r="AHI12" s="286"/>
      <c r="AHJ12" s="286"/>
      <c r="AHK12" s="286"/>
      <c r="AHL12" s="286"/>
      <c r="AHM12" s="286"/>
      <c r="AHN12" s="286"/>
      <c r="AHO12" s="286"/>
      <c r="AHP12" s="286"/>
      <c r="AHQ12" s="286"/>
      <c r="AHR12" s="286"/>
      <c r="AHS12" s="286"/>
      <c r="AHT12" s="286"/>
      <c r="AHU12" s="286"/>
      <c r="AHV12" s="286"/>
      <c r="AHW12" s="286"/>
      <c r="AHX12" s="286"/>
      <c r="AHY12" s="286"/>
      <c r="AHZ12" s="286"/>
      <c r="AIA12" s="286"/>
      <c r="AIB12" s="286"/>
      <c r="AIC12" s="286"/>
      <c r="AID12" s="286"/>
      <c r="AIE12" s="286"/>
      <c r="AIF12" s="286"/>
      <c r="AIG12" s="286"/>
      <c r="AIH12" s="286"/>
      <c r="AII12" s="286"/>
      <c r="AIJ12" s="286"/>
      <c r="AIK12" s="286"/>
      <c r="AIL12" s="286"/>
      <c r="AIM12" s="286"/>
      <c r="AIN12" s="286"/>
      <c r="AIO12" s="286"/>
      <c r="AIP12" s="286"/>
      <c r="AIQ12" s="286"/>
      <c r="AIR12" s="286"/>
      <c r="AIS12" s="286"/>
      <c r="AIT12" s="286"/>
      <c r="AIU12" s="286"/>
      <c r="AIV12" s="286"/>
      <c r="AIW12" s="286"/>
      <c r="AIX12" s="286"/>
      <c r="AIY12" s="286"/>
      <c r="AIZ12" s="286"/>
      <c r="AJA12" s="286"/>
      <c r="AJB12" s="286"/>
      <c r="AJC12" s="286"/>
      <c r="AJD12" s="286"/>
      <c r="AJE12" s="286"/>
      <c r="AJF12" s="286"/>
      <c r="AJG12" s="286"/>
      <c r="AJH12" s="286"/>
      <c r="AJI12" s="286"/>
      <c r="AJJ12" s="286"/>
      <c r="AJK12" s="286"/>
      <c r="AJL12" s="286"/>
      <c r="AJM12" s="286"/>
      <c r="AJN12" s="286"/>
      <c r="AJO12" s="286"/>
      <c r="AJP12" s="286"/>
      <c r="AJQ12" s="286"/>
      <c r="AJR12" s="286"/>
      <c r="AJS12" s="286"/>
      <c r="AJT12" s="286"/>
      <c r="AJU12" s="286"/>
      <c r="AJV12" s="286"/>
      <c r="AJW12" s="286"/>
      <c r="AJX12" s="286"/>
      <c r="AJY12" s="286"/>
      <c r="AJZ12" s="286"/>
      <c r="AKA12" s="286"/>
      <c r="AKB12" s="286"/>
      <c r="AKC12" s="286"/>
      <c r="AKD12" s="286"/>
      <c r="AKE12" s="286"/>
      <c r="AKF12" s="286"/>
      <c r="AKG12" s="286"/>
      <c r="AKH12" s="286"/>
      <c r="AKI12" s="286"/>
      <c r="AKJ12" s="286"/>
      <c r="AKK12" s="286"/>
      <c r="AKL12" s="286"/>
      <c r="AKM12" s="286"/>
      <c r="AKN12" s="286"/>
      <c r="AKO12" s="286"/>
      <c r="AKP12" s="286"/>
      <c r="AKQ12" s="286"/>
      <c r="AKR12" s="286"/>
      <c r="AKS12" s="286"/>
      <c r="AKT12" s="286"/>
      <c r="AKU12" s="286"/>
      <c r="AKV12" s="286"/>
      <c r="AKW12" s="286"/>
      <c r="AKX12" s="286"/>
      <c r="AKY12" s="286"/>
      <c r="AKZ12" s="286"/>
      <c r="ALA12" s="286"/>
      <c r="ALB12" s="286"/>
      <c r="ALC12" s="286"/>
      <c r="ALD12" s="286"/>
      <c r="ALE12" s="286"/>
      <c r="ALF12" s="286"/>
      <c r="ALG12" s="286"/>
      <c r="ALH12" s="286"/>
      <c r="ALI12" s="286"/>
      <c r="ALJ12" s="286"/>
      <c r="ALK12" s="286"/>
      <c r="ALL12" s="286"/>
      <c r="ALM12" s="286"/>
      <c r="ALN12" s="286"/>
      <c r="ALO12" s="286"/>
      <c r="ALP12" s="286"/>
      <c r="ALQ12" s="286"/>
      <c r="ALR12" s="286"/>
      <c r="ALS12" s="286"/>
      <c r="ALT12" s="286"/>
      <c r="ALU12" s="286"/>
      <c r="ALV12" s="286"/>
      <c r="ALW12" s="286"/>
      <c r="ALX12" s="286"/>
      <c r="ALY12" s="286"/>
      <c r="ALZ12" s="286"/>
      <c r="AMA12" s="286"/>
      <c r="AMB12" s="286"/>
      <c r="AMC12" s="286"/>
      <c r="AMD12" s="286"/>
      <c r="AME12" s="286"/>
      <c r="AMF12" s="286"/>
      <c r="AMG12" s="286"/>
      <c r="AMH12" s="286"/>
      <c r="AMI12" s="286"/>
      <c r="AMJ12" s="286"/>
      <c r="AMK12" s="286"/>
    </row>
    <row r="13" spans="1:1025" hidden="1">
      <c r="B13" s="293" t="s">
        <v>184</v>
      </c>
      <c r="C13" s="294" t="s">
        <v>177</v>
      </c>
      <c r="D13" s="295">
        <v>5</v>
      </c>
      <c r="E13" s="296">
        <v>5</v>
      </c>
      <c r="F13" s="295">
        <v>5</v>
      </c>
      <c r="G13" s="296">
        <v>5</v>
      </c>
      <c r="H13" s="295">
        <v>5</v>
      </c>
      <c r="I13" s="296">
        <v>5</v>
      </c>
      <c r="J13" s="295">
        <v>5</v>
      </c>
      <c r="K13" s="296">
        <v>5</v>
      </c>
      <c r="L13" s="295">
        <v>5</v>
      </c>
      <c r="M13" s="296">
        <v>5</v>
      </c>
      <c r="N13" s="295">
        <v>5</v>
      </c>
      <c r="O13" s="296">
        <v>5</v>
      </c>
      <c r="P13" s="295">
        <v>5</v>
      </c>
      <c r="Q13" s="296">
        <v>5</v>
      </c>
      <c r="R13" s="297" t="s">
        <v>185</v>
      </c>
    </row>
    <row r="14" spans="1:1025" hidden="1">
      <c r="B14" s="293" t="s">
        <v>186</v>
      </c>
      <c r="C14" s="294" t="s">
        <v>177</v>
      </c>
      <c r="D14" s="295">
        <v>27</v>
      </c>
      <c r="E14" s="296">
        <v>30</v>
      </c>
      <c r="F14" s="295">
        <v>30</v>
      </c>
      <c r="G14" s="296">
        <v>28</v>
      </c>
      <c r="H14" s="295">
        <v>28</v>
      </c>
      <c r="I14" s="296">
        <v>29</v>
      </c>
      <c r="J14" s="295">
        <v>29</v>
      </c>
      <c r="K14" s="296">
        <v>28</v>
      </c>
      <c r="L14" s="295">
        <v>28</v>
      </c>
      <c r="M14" s="296">
        <v>30</v>
      </c>
      <c r="N14" s="295">
        <v>30</v>
      </c>
      <c r="O14" s="296">
        <v>28</v>
      </c>
      <c r="P14" s="295">
        <v>28</v>
      </c>
      <c r="Q14" s="296">
        <v>27</v>
      </c>
      <c r="R14" s="297" t="str">
        <f t="shared" ref="R14:R25" si="1">IF(D14+F14+H14+J14+L14+N14+P14-E14-G14-I14-K14-M14-O14-Q14=0,"OKAY",D14+F14+H14+J14+L14+N14+P14-E14-G14-I14-K14-M14-O14-Q14)</f>
        <v>OKAY</v>
      </c>
    </row>
    <row r="15" spans="1:1025" hidden="1">
      <c r="B15" s="293" t="s">
        <v>187</v>
      </c>
      <c r="C15" s="294" t="s">
        <v>177</v>
      </c>
      <c r="D15" s="295"/>
      <c r="E15" s="296">
        <v>6</v>
      </c>
      <c r="F15" s="295">
        <v>6</v>
      </c>
      <c r="G15" s="296">
        <v>6</v>
      </c>
      <c r="H15" s="295">
        <v>6</v>
      </c>
      <c r="I15" s="296">
        <v>6</v>
      </c>
      <c r="J15" s="295">
        <v>6</v>
      </c>
      <c r="K15" s="296">
        <v>6</v>
      </c>
      <c r="L15" s="295">
        <v>6</v>
      </c>
      <c r="M15" s="296"/>
      <c r="N15" s="295"/>
      <c r="O15" s="296"/>
      <c r="P15" s="295"/>
      <c r="Q15" s="296"/>
      <c r="R15" s="297" t="str">
        <f t="shared" si="1"/>
        <v>OKAY</v>
      </c>
    </row>
    <row r="16" spans="1:1025" hidden="1">
      <c r="B16" s="293" t="s">
        <v>188</v>
      </c>
      <c r="C16" s="294" t="s">
        <v>177</v>
      </c>
      <c r="D16" s="295">
        <v>10</v>
      </c>
      <c r="E16" s="296">
        <v>10</v>
      </c>
      <c r="F16" s="295">
        <v>10</v>
      </c>
      <c r="G16" s="296">
        <v>10</v>
      </c>
      <c r="H16" s="295">
        <v>10</v>
      </c>
      <c r="I16" s="296">
        <v>10</v>
      </c>
      <c r="J16" s="295">
        <v>10</v>
      </c>
      <c r="K16" s="296">
        <v>10</v>
      </c>
      <c r="L16" s="295">
        <v>10</v>
      </c>
      <c r="M16" s="296">
        <v>10</v>
      </c>
      <c r="N16" s="295">
        <v>10</v>
      </c>
      <c r="O16" s="296">
        <v>10</v>
      </c>
      <c r="P16" s="295">
        <v>10</v>
      </c>
      <c r="Q16" s="296">
        <v>10</v>
      </c>
      <c r="R16" s="297" t="str">
        <f t="shared" si="1"/>
        <v>OKAY</v>
      </c>
    </row>
    <row r="17" spans="2:20">
      <c r="B17" s="293" t="s">
        <v>189</v>
      </c>
      <c r="C17" s="294" t="s">
        <v>181</v>
      </c>
      <c r="D17" s="295">
        <v>2</v>
      </c>
      <c r="E17" s="296">
        <v>1</v>
      </c>
      <c r="F17" s="295">
        <v>1</v>
      </c>
      <c r="G17" s="296">
        <v>2</v>
      </c>
      <c r="H17" s="295">
        <v>2</v>
      </c>
      <c r="I17" s="296">
        <v>1</v>
      </c>
      <c r="J17" s="295">
        <v>2</v>
      </c>
      <c r="K17" s="296">
        <v>2</v>
      </c>
      <c r="L17" s="295">
        <v>1</v>
      </c>
      <c r="M17" s="296">
        <v>2</v>
      </c>
      <c r="N17" s="295">
        <v>0</v>
      </c>
      <c r="O17" s="296">
        <v>0</v>
      </c>
      <c r="P17" s="295">
        <v>0</v>
      </c>
      <c r="Q17" s="296">
        <v>0</v>
      </c>
      <c r="R17" s="297" t="str">
        <f t="shared" si="1"/>
        <v>OKAY</v>
      </c>
      <c r="S17" s="299" t="s">
        <v>677</v>
      </c>
    </row>
    <row r="18" spans="2:20" hidden="1">
      <c r="B18" s="293" t="s">
        <v>190</v>
      </c>
      <c r="C18" s="294" t="s">
        <v>177</v>
      </c>
      <c r="D18" s="295">
        <v>10</v>
      </c>
      <c r="E18" s="296">
        <v>10</v>
      </c>
      <c r="F18" s="295">
        <v>10</v>
      </c>
      <c r="G18" s="296">
        <v>10</v>
      </c>
      <c r="H18" s="295">
        <v>10</v>
      </c>
      <c r="I18" s="296">
        <v>10</v>
      </c>
      <c r="J18" s="295">
        <v>10</v>
      </c>
      <c r="K18" s="296">
        <v>10</v>
      </c>
      <c r="L18" s="295">
        <v>10</v>
      </c>
      <c r="M18" s="296">
        <v>10</v>
      </c>
      <c r="N18" s="295">
        <v>10</v>
      </c>
      <c r="O18" s="296">
        <v>10</v>
      </c>
      <c r="P18" s="295">
        <v>10</v>
      </c>
      <c r="Q18" s="296">
        <v>10</v>
      </c>
      <c r="R18" s="297" t="str">
        <f t="shared" si="1"/>
        <v>OKAY</v>
      </c>
    </row>
    <row r="19" spans="2:20" hidden="1">
      <c r="B19" s="293" t="s">
        <v>191</v>
      </c>
      <c r="C19" s="294" t="s">
        <v>177</v>
      </c>
      <c r="D19" s="295"/>
      <c r="E19" s="296"/>
      <c r="F19" s="295"/>
      <c r="G19" s="296"/>
      <c r="H19" s="295"/>
      <c r="I19" s="296"/>
      <c r="J19" s="295"/>
      <c r="K19" s="296"/>
      <c r="L19" s="295"/>
      <c r="M19" s="296"/>
      <c r="N19" s="295"/>
      <c r="O19" s="296"/>
      <c r="P19" s="295"/>
      <c r="Q19" s="296"/>
      <c r="R19" s="297" t="str">
        <f t="shared" si="1"/>
        <v>OKAY</v>
      </c>
    </row>
    <row r="20" spans="2:20">
      <c r="B20" s="293" t="s">
        <v>23</v>
      </c>
      <c r="C20" s="294" t="s">
        <v>181</v>
      </c>
      <c r="D20" s="295">
        <v>3</v>
      </c>
      <c r="E20" s="296">
        <v>3</v>
      </c>
      <c r="F20" s="295">
        <v>5</v>
      </c>
      <c r="G20" s="296">
        <v>5</v>
      </c>
      <c r="H20" s="295">
        <v>3</v>
      </c>
      <c r="I20" s="296">
        <v>2</v>
      </c>
      <c r="J20" s="295">
        <v>6</v>
      </c>
      <c r="K20" s="296">
        <v>1</v>
      </c>
      <c r="L20" s="295">
        <v>0</v>
      </c>
      <c r="M20" s="296">
        <v>6</v>
      </c>
      <c r="N20" s="295">
        <v>0</v>
      </c>
      <c r="O20" s="296">
        <v>0</v>
      </c>
      <c r="P20" s="295">
        <v>0</v>
      </c>
      <c r="Q20" s="296">
        <v>0</v>
      </c>
      <c r="R20" s="297" t="str">
        <f t="shared" si="1"/>
        <v>OKAY</v>
      </c>
      <c r="S20" s="299" t="s">
        <v>677</v>
      </c>
      <c r="T20" s="299"/>
    </row>
    <row r="21" spans="2:20" hidden="1">
      <c r="B21" s="293" t="s">
        <v>192</v>
      </c>
      <c r="C21" s="294" t="s">
        <v>177</v>
      </c>
      <c r="D21" s="295">
        <v>0</v>
      </c>
      <c r="E21" s="296">
        <v>1</v>
      </c>
      <c r="F21" s="295">
        <v>0</v>
      </c>
      <c r="G21" s="296">
        <v>1</v>
      </c>
      <c r="H21" s="295">
        <v>0</v>
      </c>
      <c r="I21" s="296">
        <v>1</v>
      </c>
      <c r="J21" s="295">
        <v>1</v>
      </c>
      <c r="K21" s="296">
        <v>0</v>
      </c>
      <c r="L21" s="295">
        <v>1</v>
      </c>
      <c r="M21" s="296">
        <v>0</v>
      </c>
      <c r="N21" s="295">
        <v>1</v>
      </c>
      <c r="O21" s="296">
        <v>0</v>
      </c>
      <c r="P21" s="295">
        <v>0</v>
      </c>
      <c r="Q21" s="296">
        <v>0</v>
      </c>
      <c r="R21" s="297" t="str">
        <f t="shared" si="1"/>
        <v>OKAY</v>
      </c>
    </row>
    <row r="22" spans="2:20" hidden="1">
      <c r="B22" s="293" t="s">
        <v>193</v>
      </c>
      <c r="C22" s="294" t="s">
        <v>177</v>
      </c>
      <c r="D22" s="295">
        <v>10</v>
      </c>
      <c r="E22" s="296">
        <v>12</v>
      </c>
      <c r="F22" s="295">
        <v>12</v>
      </c>
      <c r="G22" s="296">
        <v>11</v>
      </c>
      <c r="H22" s="295">
        <v>12</v>
      </c>
      <c r="I22" s="296">
        <v>16</v>
      </c>
      <c r="J22" s="295">
        <v>13</v>
      </c>
      <c r="K22" s="296">
        <v>12</v>
      </c>
      <c r="L22" s="295">
        <v>15</v>
      </c>
      <c r="M22" s="296">
        <v>11</v>
      </c>
      <c r="N22" s="295"/>
      <c r="O22" s="296"/>
      <c r="P22" s="295"/>
      <c r="Q22" s="296"/>
      <c r="R22" s="297" t="str">
        <f t="shared" si="1"/>
        <v>OKAY</v>
      </c>
    </row>
    <row r="23" spans="2:20" hidden="1">
      <c r="B23" s="293" t="s">
        <v>194</v>
      </c>
      <c r="C23" s="294" t="s">
        <v>177</v>
      </c>
      <c r="D23" s="295">
        <v>2</v>
      </c>
      <c r="E23" s="296">
        <v>2</v>
      </c>
      <c r="F23" s="295">
        <v>2</v>
      </c>
      <c r="G23" s="296">
        <v>4</v>
      </c>
      <c r="H23" s="295">
        <v>1</v>
      </c>
      <c r="I23" s="296">
        <v>4</v>
      </c>
      <c r="J23" s="295">
        <v>2</v>
      </c>
      <c r="K23" s="296">
        <v>2</v>
      </c>
      <c r="L23" s="295">
        <v>4</v>
      </c>
      <c r="M23" s="296">
        <v>0</v>
      </c>
      <c r="N23" s="295">
        <v>3</v>
      </c>
      <c r="O23" s="296">
        <v>2</v>
      </c>
      <c r="P23" s="295">
        <v>0</v>
      </c>
      <c r="Q23" s="296">
        <v>0</v>
      </c>
      <c r="R23" s="297" t="str">
        <f t="shared" si="1"/>
        <v>OKAY</v>
      </c>
    </row>
    <row r="24" spans="2:20" hidden="1">
      <c r="B24" s="298" t="s">
        <v>195</v>
      </c>
      <c r="C24" s="294" t="s">
        <v>177</v>
      </c>
      <c r="D24" s="295">
        <v>5</v>
      </c>
      <c r="E24" s="296">
        <v>5</v>
      </c>
      <c r="F24" s="295">
        <v>5</v>
      </c>
      <c r="G24" s="296">
        <v>5</v>
      </c>
      <c r="H24" s="295">
        <v>5</v>
      </c>
      <c r="I24" s="296">
        <v>5</v>
      </c>
      <c r="J24" s="295">
        <v>5</v>
      </c>
      <c r="K24" s="296">
        <v>5</v>
      </c>
      <c r="L24" s="295">
        <v>5</v>
      </c>
      <c r="M24" s="296">
        <v>5</v>
      </c>
      <c r="N24" s="295">
        <v>5</v>
      </c>
      <c r="O24" s="296">
        <v>5</v>
      </c>
      <c r="P24" s="295">
        <v>5</v>
      </c>
      <c r="Q24" s="296">
        <v>5</v>
      </c>
      <c r="R24" s="297" t="str">
        <f t="shared" si="1"/>
        <v>OKAY</v>
      </c>
    </row>
    <row r="25" spans="2:20" hidden="1">
      <c r="B25" s="293" t="s">
        <v>196</v>
      </c>
      <c r="C25" s="294" t="s">
        <v>177</v>
      </c>
      <c r="D25" s="295">
        <v>8</v>
      </c>
      <c r="E25" s="296">
        <v>8</v>
      </c>
      <c r="F25" s="295">
        <v>8</v>
      </c>
      <c r="G25" s="296">
        <v>8</v>
      </c>
      <c r="H25" s="295">
        <v>8</v>
      </c>
      <c r="I25" s="296">
        <v>8</v>
      </c>
      <c r="J25" s="295">
        <v>8</v>
      </c>
      <c r="K25" s="296">
        <v>8</v>
      </c>
      <c r="L25" s="295">
        <v>8</v>
      </c>
      <c r="M25" s="296">
        <v>8</v>
      </c>
      <c r="N25" s="295">
        <v>8</v>
      </c>
      <c r="O25" s="296">
        <v>8</v>
      </c>
      <c r="P25" s="295">
        <v>8</v>
      </c>
      <c r="Q25" s="296">
        <v>8</v>
      </c>
      <c r="R25" s="297" t="str">
        <f t="shared" si="1"/>
        <v>OKAY</v>
      </c>
    </row>
    <row r="26" spans="2:20" hidden="1">
      <c r="B26" s="293" t="s">
        <v>197</v>
      </c>
      <c r="C26" s="294" t="s">
        <v>177</v>
      </c>
      <c r="D26" s="295">
        <v>2</v>
      </c>
      <c r="E26" s="296">
        <v>6</v>
      </c>
      <c r="F26" s="295">
        <v>3</v>
      </c>
      <c r="G26" s="296">
        <v>3</v>
      </c>
      <c r="H26" s="295">
        <v>3</v>
      </c>
      <c r="I26" s="296">
        <v>4</v>
      </c>
      <c r="J26" s="295">
        <v>3</v>
      </c>
      <c r="K26" s="296">
        <v>2</v>
      </c>
      <c r="L26" s="295">
        <v>4</v>
      </c>
      <c r="M26" s="296">
        <v>0</v>
      </c>
      <c r="N26" s="295">
        <v>2</v>
      </c>
      <c r="O26" s="296">
        <v>2</v>
      </c>
      <c r="P26" s="295">
        <v>0</v>
      </c>
      <c r="Q26" s="296">
        <v>0</v>
      </c>
      <c r="R26" s="297" t="s">
        <v>185</v>
      </c>
    </row>
    <row r="27" spans="2:20" hidden="1">
      <c r="B27" s="293" t="s">
        <v>198</v>
      </c>
      <c r="C27" s="294" t="s">
        <v>177</v>
      </c>
      <c r="D27" s="295">
        <v>8</v>
      </c>
      <c r="E27" s="296">
        <v>8</v>
      </c>
      <c r="F27" s="295">
        <v>8</v>
      </c>
      <c r="G27" s="296">
        <v>8</v>
      </c>
      <c r="H27" s="295">
        <v>8</v>
      </c>
      <c r="I27" s="296">
        <v>8</v>
      </c>
      <c r="J27" s="295">
        <v>8</v>
      </c>
      <c r="K27" s="296">
        <v>8</v>
      </c>
      <c r="L27" s="295">
        <v>8</v>
      </c>
      <c r="M27" s="296">
        <v>8</v>
      </c>
      <c r="N27" s="295">
        <v>8</v>
      </c>
      <c r="O27" s="296">
        <v>8</v>
      </c>
      <c r="P27" s="295">
        <v>8</v>
      </c>
      <c r="Q27" s="296">
        <v>8</v>
      </c>
      <c r="R27" s="297" t="str">
        <f t="shared" ref="R27:R51" si="2">IF(D27+F27+H27+J27+L27+N27+P27-E27-G27-I27-K27-M27-O27-Q27=0,"OKAY",D27+F27+H27+J27+L27+N27+P27-E27-G27-I27-K27-M27-O27-Q27)</f>
        <v>OKAY</v>
      </c>
      <c r="T27" s="299"/>
    </row>
    <row r="28" spans="2:20" hidden="1">
      <c r="B28" s="293" t="s">
        <v>199</v>
      </c>
      <c r="C28" s="294" t="s">
        <v>177</v>
      </c>
      <c r="D28" s="295">
        <v>0</v>
      </c>
      <c r="E28" s="296">
        <v>6</v>
      </c>
      <c r="F28" s="295">
        <v>0</v>
      </c>
      <c r="G28" s="296">
        <v>0</v>
      </c>
      <c r="H28" s="295">
        <v>0</v>
      </c>
      <c r="I28" s="296">
        <v>6</v>
      </c>
      <c r="J28" s="295">
        <v>6</v>
      </c>
      <c r="K28" s="296">
        <v>1</v>
      </c>
      <c r="L28" s="295">
        <v>1</v>
      </c>
      <c r="M28" s="296">
        <v>5</v>
      </c>
      <c r="N28" s="295">
        <v>5</v>
      </c>
      <c r="O28" s="296">
        <v>3</v>
      </c>
      <c r="P28" s="295">
        <v>3</v>
      </c>
      <c r="Q28" s="296">
        <v>3</v>
      </c>
      <c r="R28" s="297">
        <f t="shared" si="2"/>
        <v>-9</v>
      </c>
    </row>
    <row r="29" spans="2:20" hidden="1">
      <c r="B29" s="293" t="s">
        <v>200</v>
      </c>
      <c r="C29" s="294" t="s">
        <v>177</v>
      </c>
      <c r="D29" s="295">
        <v>2</v>
      </c>
      <c r="E29" s="296">
        <v>2</v>
      </c>
      <c r="F29" s="295">
        <v>2</v>
      </c>
      <c r="G29" s="296">
        <v>2</v>
      </c>
      <c r="H29" s="295">
        <v>2</v>
      </c>
      <c r="I29" s="296">
        <v>2</v>
      </c>
      <c r="J29" s="295">
        <v>2</v>
      </c>
      <c r="K29" s="296">
        <v>2</v>
      </c>
      <c r="L29" s="295">
        <v>2</v>
      </c>
      <c r="M29" s="296">
        <v>2</v>
      </c>
      <c r="N29" s="295">
        <v>2</v>
      </c>
      <c r="O29" s="296">
        <v>2</v>
      </c>
      <c r="P29" s="295">
        <v>2</v>
      </c>
      <c r="Q29" s="296">
        <v>2</v>
      </c>
      <c r="R29" s="297" t="str">
        <f t="shared" si="2"/>
        <v>OKAY</v>
      </c>
      <c r="T29" s="299"/>
    </row>
    <row r="30" spans="2:20">
      <c r="B30" s="293" t="s">
        <v>201</v>
      </c>
      <c r="C30" s="294" t="s">
        <v>181</v>
      </c>
      <c r="D30" s="295">
        <v>4</v>
      </c>
      <c r="E30" s="296">
        <v>3</v>
      </c>
      <c r="F30" s="295">
        <v>3</v>
      </c>
      <c r="G30" s="296">
        <v>4</v>
      </c>
      <c r="H30" s="295">
        <v>4</v>
      </c>
      <c r="I30" s="296">
        <v>4</v>
      </c>
      <c r="J30" s="295">
        <v>4</v>
      </c>
      <c r="K30" s="296">
        <v>5</v>
      </c>
      <c r="L30" s="295">
        <v>5</v>
      </c>
      <c r="M30" s="296">
        <v>4</v>
      </c>
      <c r="N30" s="295">
        <v>4</v>
      </c>
      <c r="O30" s="296">
        <v>4</v>
      </c>
      <c r="P30" s="295">
        <v>4</v>
      </c>
      <c r="Q30" s="296">
        <v>4</v>
      </c>
      <c r="R30" s="297" t="str">
        <f t="shared" si="2"/>
        <v>OKAY</v>
      </c>
      <c r="S30" s="299" t="s">
        <v>656</v>
      </c>
      <c r="T30" s="299"/>
    </row>
    <row r="31" spans="2:20">
      <c r="B31" s="298" t="s">
        <v>202</v>
      </c>
      <c r="C31" s="294" t="s">
        <v>181</v>
      </c>
      <c r="D31" s="295">
        <v>1</v>
      </c>
      <c r="E31" s="296">
        <v>1</v>
      </c>
      <c r="F31" s="295">
        <v>1</v>
      </c>
      <c r="G31" s="296">
        <v>1</v>
      </c>
      <c r="H31" s="295">
        <v>1</v>
      </c>
      <c r="I31" s="296">
        <v>1</v>
      </c>
      <c r="J31" s="295">
        <v>1</v>
      </c>
      <c r="K31" s="296">
        <v>1</v>
      </c>
      <c r="L31" s="295">
        <v>1</v>
      </c>
      <c r="M31" s="296">
        <v>1</v>
      </c>
      <c r="N31" s="295">
        <v>1</v>
      </c>
      <c r="O31" s="296">
        <v>1</v>
      </c>
      <c r="P31" s="295">
        <v>0</v>
      </c>
      <c r="Q31" s="296">
        <v>0</v>
      </c>
      <c r="R31" s="297" t="str">
        <f t="shared" si="2"/>
        <v>OKAY</v>
      </c>
      <c r="S31" s="299" t="s">
        <v>669</v>
      </c>
      <c r="T31" s="299"/>
    </row>
    <row r="32" spans="2:20" hidden="1">
      <c r="B32" s="298" t="s">
        <v>203</v>
      </c>
      <c r="C32" s="294" t="s">
        <v>177</v>
      </c>
      <c r="D32" s="295">
        <v>1</v>
      </c>
      <c r="E32" s="296">
        <v>1</v>
      </c>
      <c r="F32" s="295">
        <v>2</v>
      </c>
      <c r="G32" s="296">
        <v>3</v>
      </c>
      <c r="H32" s="295">
        <v>2</v>
      </c>
      <c r="I32" s="296">
        <v>1</v>
      </c>
      <c r="J32" s="295">
        <v>2</v>
      </c>
      <c r="K32" s="296">
        <v>3</v>
      </c>
      <c r="L32" s="295">
        <v>2</v>
      </c>
      <c r="M32" s="296">
        <v>1</v>
      </c>
      <c r="N32" s="295">
        <v>2</v>
      </c>
      <c r="O32" s="296">
        <v>2</v>
      </c>
      <c r="P32" s="295">
        <v>0</v>
      </c>
      <c r="Q32" s="296">
        <v>0</v>
      </c>
      <c r="R32" s="297" t="str">
        <f t="shared" si="2"/>
        <v>OKAY</v>
      </c>
      <c r="T32" s="299" t="s">
        <v>213</v>
      </c>
    </row>
    <row r="33" spans="1:1025" hidden="1">
      <c r="B33" s="298" t="s">
        <v>203</v>
      </c>
      <c r="C33" s="294" t="s">
        <v>177</v>
      </c>
      <c r="D33" s="295">
        <v>2</v>
      </c>
      <c r="E33" s="296">
        <v>2</v>
      </c>
      <c r="F33" s="295">
        <v>2</v>
      </c>
      <c r="G33" s="296">
        <v>2</v>
      </c>
      <c r="H33" s="295">
        <v>2</v>
      </c>
      <c r="I33" s="296">
        <v>2</v>
      </c>
      <c r="J33" s="295">
        <v>2</v>
      </c>
      <c r="K33" s="296">
        <v>2</v>
      </c>
      <c r="L33" s="295">
        <v>2</v>
      </c>
      <c r="M33" s="296">
        <v>2</v>
      </c>
      <c r="N33" s="295">
        <v>2</v>
      </c>
      <c r="O33" s="296">
        <v>2</v>
      </c>
      <c r="P33" s="295">
        <v>2</v>
      </c>
      <c r="Q33" s="296">
        <v>2</v>
      </c>
      <c r="R33" s="297" t="str">
        <f t="shared" si="2"/>
        <v>OKAY</v>
      </c>
      <c r="T33" s="299"/>
    </row>
    <row r="34" spans="1:1025" s="126" customFormat="1">
      <c r="A34" s="286"/>
      <c r="B34" s="665" t="s">
        <v>605</v>
      </c>
      <c r="C34" s="294" t="s">
        <v>181</v>
      </c>
      <c r="D34" s="295">
        <v>10</v>
      </c>
      <c r="E34" s="296">
        <v>10</v>
      </c>
      <c r="F34" s="295">
        <v>10</v>
      </c>
      <c r="G34" s="296">
        <v>10</v>
      </c>
      <c r="H34" s="295">
        <v>10</v>
      </c>
      <c r="I34" s="296">
        <v>10</v>
      </c>
      <c r="J34" s="295">
        <v>10</v>
      </c>
      <c r="K34" s="296">
        <v>10</v>
      </c>
      <c r="L34" s="295">
        <v>10</v>
      </c>
      <c r="M34" s="296">
        <v>10</v>
      </c>
      <c r="N34" s="295">
        <v>10</v>
      </c>
      <c r="O34" s="296">
        <v>10</v>
      </c>
      <c r="P34" s="295">
        <v>10</v>
      </c>
      <c r="Q34" s="296">
        <v>10</v>
      </c>
      <c r="R34" s="297" t="str">
        <f t="shared" si="2"/>
        <v>OKAY</v>
      </c>
      <c r="S34" s="299" t="s">
        <v>677</v>
      </c>
      <c r="T34" s="299"/>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286"/>
      <c r="BR34" s="286"/>
      <c r="BS34" s="286"/>
      <c r="BT34" s="286"/>
      <c r="BU34" s="286"/>
      <c r="BV34" s="286"/>
      <c r="BW34" s="286"/>
      <c r="BX34" s="286"/>
      <c r="BY34" s="286"/>
      <c r="BZ34" s="286"/>
      <c r="CA34" s="286"/>
      <c r="CB34" s="286"/>
      <c r="CC34" s="286"/>
      <c r="CD34" s="286"/>
      <c r="CE34" s="286"/>
      <c r="CF34" s="286"/>
      <c r="CG34" s="286"/>
      <c r="CH34" s="286"/>
      <c r="CI34" s="286"/>
      <c r="CJ34" s="286"/>
      <c r="CK34" s="286"/>
      <c r="CL34" s="286"/>
      <c r="CM34" s="286"/>
      <c r="CN34" s="286"/>
      <c r="CO34" s="286"/>
      <c r="CP34" s="286"/>
      <c r="CQ34" s="286"/>
      <c r="CR34" s="286"/>
      <c r="CS34" s="286"/>
      <c r="CT34" s="286"/>
      <c r="CU34" s="286"/>
      <c r="CV34" s="286"/>
      <c r="CW34" s="286"/>
      <c r="CX34" s="286"/>
      <c r="CY34" s="286"/>
      <c r="CZ34" s="286"/>
      <c r="DA34" s="286"/>
      <c r="DB34" s="286"/>
      <c r="DC34" s="286"/>
      <c r="DD34" s="286"/>
      <c r="DE34" s="286"/>
      <c r="DF34" s="286"/>
      <c r="DG34" s="286"/>
      <c r="DH34" s="286"/>
      <c r="DI34" s="286"/>
      <c r="DJ34" s="286"/>
      <c r="DK34" s="286"/>
      <c r="DL34" s="286"/>
      <c r="DM34" s="286"/>
      <c r="DN34" s="286"/>
      <c r="DO34" s="286"/>
      <c r="DP34" s="286"/>
      <c r="DQ34" s="286"/>
      <c r="DR34" s="286"/>
      <c r="DS34" s="286"/>
      <c r="DT34" s="286"/>
      <c r="DU34" s="286"/>
      <c r="DV34" s="286"/>
      <c r="DW34" s="286"/>
      <c r="DX34" s="286"/>
      <c r="DY34" s="286"/>
      <c r="DZ34" s="286"/>
      <c r="EA34" s="286"/>
      <c r="EB34" s="286"/>
      <c r="EC34" s="286"/>
      <c r="ED34" s="286"/>
      <c r="EE34" s="286"/>
      <c r="EF34" s="286"/>
      <c r="EG34" s="286"/>
      <c r="EH34" s="286"/>
      <c r="EI34" s="286"/>
      <c r="EJ34" s="286"/>
      <c r="EK34" s="286"/>
      <c r="EL34" s="286"/>
      <c r="EM34" s="286"/>
      <c r="EN34" s="286"/>
      <c r="EO34" s="286"/>
      <c r="EP34" s="286"/>
      <c r="EQ34" s="286"/>
      <c r="ER34" s="286"/>
      <c r="ES34" s="286"/>
      <c r="ET34" s="286"/>
      <c r="EU34" s="286"/>
      <c r="EV34" s="286"/>
      <c r="EW34" s="286"/>
      <c r="EX34" s="286"/>
      <c r="EY34" s="286"/>
      <c r="EZ34" s="286"/>
      <c r="FA34" s="286"/>
      <c r="FB34" s="286"/>
      <c r="FC34" s="286"/>
      <c r="FD34" s="286"/>
      <c r="FE34" s="286"/>
      <c r="FF34" s="286"/>
      <c r="FG34" s="286"/>
      <c r="FH34" s="286"/>
      <c r="FI34" s="286"/>
      <c r="FJ34" s="286"/>
      <c r="FK34" s="286"/>
      <c r="FL34" s="286"/>
      <c r="FM34" s="286"/>
      <c r="FN34" s="286"/>
      <c r="FO34" s="286"/>
      <c r="FP34" s="286"/>
      <c r="FQ34" s="286"/>
      <c r="FR34" s="286"/>
      <c r="FS34" s="286"/>
      <c r="FT34" s="286"/>
      <c r="FU34" s="286"/>
      <c r="FV34" s="286"/>
      <c r="FW34" s="286"/>
      <c r="FX34" s="286"/>
      <c r="FY34" s="286"/>
      <c r="FZ34" s="286"/>
      <c r="GA34" s="286"/>
      <c r="GB34" s="286"/>
      <c r="GC34" s="286"/>
      <c r="GD34" s="286"/>
      <c r="GE34" s="286"/>
      <c r="GF34" s="286"/>
      <c r="GG34" s="286"/>
      <c r="GH34" s="286"/>
      <c r="GI34" s="286"/>
      <c r="GJ34" s="286"/>
      <c r="GK34" s="286"/>
      <c r="GL34" s="286"/>
      <c r="GM34" s="286"/>
      <c r="GN34" s="286"/>
      <c r="GO34" s="286"/>
      <c r="GP34" s="286"/>
      <c r="GQ34" s="286"/>
      <c r="GR34" s="286"/>
      <c r="GS34" s="286"/>
      <c r="GT34" s="286"/>
      <c r="GU34" s="286"/>
      <c r="GV34" s="286"/>
      <c r="GW34" s="286"/>
      <c r="GX34" s="286"/>
      <c r="GY34" s="286"/>
      <c r="GZ34" s="286"/>
      <c r="HA34" s="286"/>
      <c r="HB34" s="286"/>
      <c r="HC34" s="286"/>
      <c r="HD34" s="286"/>
      <c r="HE34" s="286"/>
      <c r="HF34" s="286"/>
      <c r="HG34" s="286"/>
      <c r="HH34" s="286"/>
      <c r="HI34" s="286"/>
      <c r="HJ34" s="286"/>
      <c r="HK34" s="286"/>
      <c r="HL34" s="286"/>
      <c r="HM34" s="286"/>
      <c r="HN34" s="286"/>
      <c r="HO34" s="286"/>
      <c r="HP34" s="286"/>
      <c r="HQ34" s="286"/>
      <c r="HR34" s="286"/>
      <c r="HS34" s="286"/>
      <c r="HT34" s="286"/>
      <c r="HU34" s="286"/>
      <c r="HV34" s="286"/>
      <c r="HW34" s="286"/>
      <c r="HX34" s="286"/>
      <c r="HY34" s="286"/>
      <c r="HZ34" s="286"/>
      <c r="IA34" s="286"/>
      <c r="IB34" s="286"/>
      <c r="IC34" s="286"/>
      <c r="ID34" s="286"/>
      <c r="IE34" s="286"/>
      <c r="IF34" s="286"/>
      <c r="IG34" s="286"/>
      <c r="IH34" s="286"/>
      <c r="II34" s="286"/>
      <c r="IJ34" s="286"/>
      <c r="IK34" s="286"/>
      <c r="IL34" s="286"/>
      <c r="IM34" s="286"/>
      <c r="IN34" s="286"/>
      <c r="IO34" s="286"/>
      <c r="IP34" s="286"/>
      <c r="IQ34" s="286"/>
      <c r="IR34" s="286"/>
      <c r="IS34" s="286"/>
      <c r="IT34" s="286"/>
      <c r="IU34" s="286"/>
      <c r="IV34" s="286"/>
      <c r="IW34" s="286"/>
      <c r="IX34" s="286"/>
      <c r="IY34" s="286"/>
      <c r="IZ34" s="286"/>
      <c r="JA34" s="286"/>
      <c r="JB34" s="286"/>
      <c r="JC34" s="286"/>
      <c r="JD34" s="286"/>
      <c r="JE34" s="286"/>
      <c r="JF34" s="286"/>
      <c r="JG34" s="286"/>
      <c r="JH34" s="286"/>
      <c r="JI34" s="286"/>
      <c r="JJ34" s="286"/>
      <c r="JK34" s="286"/>
      <c r="JL34" s="286"/>
      <c r="JM34" s="286"/>
      <c r="JN34" s="286"/>
      <c r="JO34" s="286"/>
      <c r="JP34" s="286"/>
      <c r="JQ34" s="286"/>
      <c r="JR34" s="286"/>
      <c r="JS34" s="286"/>
      <c r="JT34" s="286"/>
      <c r="JU34" s="286"/>
      <c r="JV34" s="286"/>
      <c r="JW34" s="286"/>
      <c r="JX34" s="286"/>
      <c r="JY34" s="286"/>
      <c r="JZ34" s="286"/>
      <c r="KA34" s="286"/>
      <c r="KB34" s="286"/>
      <c r="KC34" s="286"/>
      <c r="KD34" s="286"/>
      <c r="KE34" s="286"/>
      <c r="KF34" s="286"/>
      <c r="KG34" s="286"/>
      <c r="KH34" s="286"/>
      <c r="KI34" s="286"/>
      <c r="KJ34" s="286"/>
      <c r="KK34" s="286"/>
      <c r="KL34" s="286"/>
      <c r="KM34" s="286"/>
      <c r="KN34" s="286"/>
      <c r="KO34" s="286"/>
      <c r="KP34" s="286"/>
      <c r="KQ34" s="286"/>
      <c r="KR34" s="286"/>
      <c r="KS34" s="286"/>
      <c r="KT34" s="286"/>
      <c r="KU34" s="286"/>
      <c r="KV34" s="286"/>
      <c r="KW34" s="286"/>
      <c r="KX34" s="286"/>
      <c r="KY34" s="286"/>
      <c r="KZ34" s="286"/>
      <c r="LA34" s="286"/>
      <c r="LB34" s="286"/>
      <c r="LC34" s="286"/>
      <c r="LD34" s="286"/>
      <c r="LE34" s="286"/>
      <c r="LF34" s="286"/>
      <c r="LG34" s="286"/>
      <c r="LH34" s="286"/>
      <c r="LI34" s="286"/>
      <c r="LJ34" s="286"/>
      <c r="LK34" s="286"/>
      <c r="LL34" s="286"/>
      <c r="LM34" s="286"/>
      <c r="LN34" s="286"/>
      <c r="LO34" s="286"/>
      <c r="LP34" s="286"/>
      <c r="LQ34" s="286"/>
      <c r="LR34" s="286"/>
      <c r="LS34" s="286"/>
      <c r="LT34" s="286"/>
      <c r="LU34" s="286"/>
      <c r="LV34" s="286"/>
      <c r="LW34" s="286"/>
      <c r="LX34" s="286"/>
      <c r="LY34" s="286"/>
      <c r="LZ34" s="286"/>
      <c r="MA34" s="286"/>
      <c r="MB34" s="286"/>
      <c r="MC34" s="286"/>
      <c r="MD34" s="286"/>
      <c r="ME34" s="286"/>
      <c r="MF34" s="286"/>
      <c r="MG34" s="286"/>
      <c r="MH34" s="286"/>
      <c r="MI34" s="286"/>
      <c r="MJ34" s="286"/>
      <c r="MK34" s="286"/>
      <c r="ML34" s="286"/>
      <c r="MM34" s="286"/>
      <c r="MN34" s="286"/>
      <c r="MO34" s="286"/>
      <c r="MP34" s="286"/>
      <c r="MQ34" s="286"/>
      <c r="MR34" s="286"/>
      <c r="MS34" s="286"/>
      <c r="MT34" s="286"/>
      <c r="MU34" s="286"/>
      <c r="MV34" s="286"/>
      <c r="MW34" s="286"/>
      <c r="MX34" s="286"/>
      <c r="MY34" s="286"/>
      <c r="MZ34" s="286"/>
      <c r="NA34" s="286"/>
      <c r="NB34" s="286"/>
      <c r="NC34" s="286"/>
      <c r="ND34" s="286"/>
      <c r="NE34" s="286"/>
      <c r="NF34" s="286"/>
      <c r="NG34" s="286"/>
      <c r="NH34" s="286"/>
      <c r="NI34" s="286"/>
      <c r="NJ34" s="286"/>
      <c r="NK34" s="286"/>
      <c r="NL34" s="286"/>
      <c r="NM34" s="286"/>
      <c r="NN34" s="286"/>
      <c r="NO34" s="286"/>
      <c r="NP34" s="286"/>
      <c r="NQ34" s="286"/>
      <c r="NR34" s="286"/>
      <c r="NS34" s="286"/>
      <c r="NT34" s="286"/>
      <c r="NU34" s="286"/>
      <c r="NV34" s="286"/>
      <c r="NW34" s="286"/>
      <c r="NX34" s="286"/>
      <c r="NY34" s="286"/>
      <c r="NZ34" s="286"/>
      <c r="OA34" s="286"/>
      <c r="OB34" s="286"/>
      <c r="OC34" s="286"/>
      <c r="OD34" s="286"/>
      <c r="OE34" s="286"/>
      <c r="OF34" s="286"/>
      <c r="OG34" s="286"/>
      <c r="OH34" s="286"/>
      <c r="OI34" s="286"/>
      <c r="OJ34" s="286"/>
      <c r="OK34" s="286"/>
      <c r="OL34" s="286"/>
      <c r="OM34" s="286"/>
      <c r="ON34" s="286"/>
      <c r="OO34" s="286"/>
      <c r="OP34" s="286"/>
      <c r="OQ34" s="286"/>
      <c r="OR34" s="286"/>
      <c r="OS34" s="286"/>
      <c r="OT34" s="286"/>
      <c r="OU34" s="286"/>
      <c r="OV34" s="286"/>
      <c r="OW34" s="286"/>
      <c r="OX34" s="286"/>
      <c r="OY34" s="286"/>
      <c r="OZ34" s="286"/>
      <c r="PA34" s="286"/>
      <c r="PB34" s="286"/>
      <c r="PC34" s="286"/>
      <c r="PD34" s="286"/>
      <c r="PE34" s="286"/>
      <c r="PF34" s="286"/>
      <c r="PG34" s="286"/>
      <c r="PH34" s="286"/>
      <c r="PI34" s="286"/>
      <c r="PJ34" s="286"/>
      <c r="PK34" s="286"/>
      <c r="PL34" s="286"/>
      <c r="PM34" s="286"/>
      <c r="PN34" s="286"/>
      <c r="PO34" s="286"/>
      <c r="PP34" s="286"/>
      <c r="PQ34" s="286"/>
      <c r="PR34" s="286"/>
      <c r="PS34" s="286"/>
      <c r="PT34" s="286"/>
      <c r="PU34" s="286"/>
      <c r="PV34" s="286"/>
      <c r="PW34" s="286"/>
      <c r="PX34" s="286"/>
      <c r="PY34" s="286"/>
      <c r="PZ34" s="286"/>
      <c r="QA34" s="286"/>
      <c r="QB34" s="286"/>
      <c r="QC34" s="286"/>
      <c r="QD34" s="286"/>
      <c r="QE34" s="286"/>
      <c r="QF34" s="286"/>
      <c r="QG34" s="286"/>
      <c r="QH34" s="286"/>
      <c r="QI34" s="286"/>
      <c r="QJ34" s="286"/>
      <c r="QK34" s="286"/>
      <c r="QL34" s="286"/>
      <c r="QM34" s="286"/>
      <c r="QN34" s="286"/>
      <c r="QO34" s="286"/>
      <c r="QP34" s="286"/>
      <c r="QQ34" s="286"/>
      <c r="QR34" s="286"/>
      <c r="QS34" s="286"/>
      <c r="QT34" s="286"/>
      <c r="QU34" s="286"/>
      <c r="QV34" s="286"/>
      <c r="QW34" s="286"/>
      <c r="QX34" s="286"/>
      <c r="QY34" s="286"/>
      <c r="QZ34" s="286"/>
      <c r="RA34" s="286"/>
      <c r="RB34" s="286"/>
      <c r="RC34" s="286"/>
      <c r="RD34" s="286"/>
      <c r="RE34" s="286"/>
      <c r="RF34" s="286"/>
      <c r="RG34" s="286"/>
      <c r="RH34" s="286"/>
      <c r="RI34" s="286"/>
      <c r="RJ34" s="286"/>
      <c r="RK34" s="286"/>
      <c r="RL34" s="286"/>
      <c r="RM34" s="286"/>
      <c r="RN34" s="286"/>
      <c r="RO34" s="286"/>
      <c r="RP34" s="286"/>
      <c r="RQ34" s="286"/>
      <c r="RR34" s="286"/>
      <c r="RS34" s="286"/>
      <c r="RT34" s="286"/>
      <c r="RU34" s="286"/>
      <c r="RV34" s="286"/>
      <c r="RW34" s="286"/>
      <c r="RX34" s="286"/>
      <c r="RY34" s="286"/>
      <c r="RZ34" s="286"/>
      <c r="SA34" s="286"/>
      <c r="SB34" s="286"/>
      <c r="SC34" s="286"/>
      <c r="SD34" s="286"/>
      <c r="SE34" s="286"/>
      <c r="SF34" s="286"/>
      <c r="SG34" s="286"/>
      <c r="SH34" s="286"/>
      <c r="SI34" s="286"/>
      <c r="SJ34" s="286"/>
      <c r="SK34" s="286"/>
      <c r="SL34" s="286"/>
      <c r="SM34" s="286"/>
      <c r="SN34" s="286"/>
      <c r="SO34" s="286"/>
      <c r="SP34" s="286"/>
      <c r="SQ34" s="286"/>
      <c r="SR34" s="286"/>
      <c r="SS34" s="286"/>
      <c r="ST34" s="286"/>
      <c r="SU34" s="286"/>
      <c r="SV34" s="286"/>
      <c r="SW34" s="286"/>
      <c r="SX34" s="286"/>
      <c r="SY34" s="286"/>
      <c r="SZ34" s="286"/>
      <c r="TA34" s="286"/>
      <c r="TB34" s="286"/>
      <c r="TC34" s="286"/>
      <c r="TD34" s="286"/>
      <c r="TE34" s="286"/>
      <c r="TF34" s="286"/>
      <c r="TG34" s="286"/>
      <c r="TH34" s="286"/>
      <c r="TI34" s="286"/>
      <c r="TJ34" s="286"/>
      <c r="TK34" s="286"/>
      <c r="TL34" s="286"/>
      <c r="TM34" s="286"/>
      <c r="TN34" s="286"/>
      <c r="TO34" s="286"/>
      <c r="TP34" s="286"/>
      <c r="TQ34" s="286"/>
      <c r="TR34" s="286"/>
      <c r="TS34" s="286"/>
      <c r="TT34" s="286"/>
      <c r="TU34" s="286"/>
      <c r="TV34" s="286"/>
      <c r="TW34" s="286"/>
      <c r="TX34" s="286"/>
      <c r="TY34" s="286"/>
      <c r="TZ34" s="286"/>
      <c r="UA34" s="286"/>
      <c r="UB34" s="286"/>
      <c r="UC34" s="286"/>
      <c r="UD34" s="286"/>
      <c r="UE34" s="286"/>
      <c r="UF34" s="286"/>
      <c r="UG34" s="286"/>
      <c r="UH34" s="286"/>
      <c r="UI34" s="286"/>
      <c r="UJ34" s="286"/>
      <c r="UK34" s="286"/>
      <c r="UL34" s="286"/>
      <c r="UM34" s="286"/>
      <c r="UN34" s="286"/>
      <c r="UO34" s="286"/>
      <c r="UP34" s="286"/>
      <c r="UQ34" s="286"/>
      <c r="UR34" s="286"/>
      <c r="US34" s="286"/>
      <c r="UT34" s="286"/>
      <c r="UU34" s="286"/>
      <c r="UV34" s="286"/>
      <c r="UW34" s="286"/>
      <c r="UX34" s="286"/>
      <c r="UY34" s="286"/>
      <c r="UZ34" s="286"/>
      <c r="VA34" s="286"/>
      <c r="VB34" s="286"/>
      <c r="VC34" s="286"/>
      <c r="VD34" s="286"/>
      <c r="VE34" s="286"/>
      <c r="VF34" s="286"/>
      <c r="VG34" s="286"/>
      <c r="VH34" s="286"/>
      <c r="VI34" s="286"/>
      <c r="VJ34" s="286"/>
      <c r="VK34" s="286"/>
      <c r="VL34" s="286"/>
      <c r="VM34" s="286"/>
      <c r="VN34" s="286"/>
      <c r="VO34" s="286"/>
      <c r="VP34" s="286"/>
      <c r="VQ34" s="286"/>
      <c r="VR34" s="286"/>
      <c r="VS34" s="286"/>
      <c r="VT34" s="286"/>
      <c r="VU34" s="286"/>
      <c r="VV34" s="286"/>
      <c r="VW34" s="286"/>
      <c r="VX34" s="286"/>
      <c r="VY34" s="286"/>
      <c r="VZ34" s="286"/>
      <c r="WA34" s="286"/>
      <c r="WB34" s="286"/>
      <c r="WC34" s="286"/>
      <c r="WD34" s="286"/>
      <c r="WE34" s="286"/>
      <c r="WF34" s="286"/>
      <c r="WG34" s="286"/>
      <c r="WH34" s="286"/>
      <c r="WI34" s="286"/>
      <c r="WJ34" s="286"/>
      <c r="WK34" s="286"/>
      <c r="WL34" s="286"/>
      <c r="WM34" s="286"/>
      <c r="WN34" s="286"/>
      <c r="WO34" s="286"/>
      <c r="WP34" s="286"/>
      <c r="WQ34" s="286"/>
      <c r="WR34" s="286"/>
      <c r="WS34" s="286"/>
      <c r="WT34" s="286"/>
      <c r="WU34" s="286"/>
      <c r="WV34" s="286"/>
      <c r="WW34" s="286"/>
      <c r="WX34" s="286"/>
      <c r="WY34" s="286"/>
      <c r="WZ34" s="286"/>
      <c r="XA34" s="286"/>
      <c r="XB34" s="286"/>
      <c r="XC34" s="286"/>
      <c r="XD34" s="286"/>
      <c r="XE34" s="286"/>
      <c r="XF34" s="286"/>
      <c r="XG34" s="286"/>
      <c r="XH34" s="286"/>
      <c r="XI34" s="286"/>
      <c r="XJ34" s="286"/>
      <c r="XK34" s="286"/>
      <c r="XL34" s="286"/>
      <c r="XM34" s="286"/>
      <c r="XN34" s="286"/>
      <c r="XO34" s="286"/>
      <c r="XP34" s="286"/>
      <c r="XQ34" s="286"/>
      <c r="XR34" s="286"/>
      <c r="XS34" s="286"/>
      <c r="XT34" s="286"/>
      <c r="XU34" s="286"/>
      <c r="XV34" s="286"/>
      <c r="XW34" s="286"/>
      <c r="XX34" s="286"/>
      <c r="XY34" s="286"/>
      <c r="XZ34" s="286"/>
      <c r="YA34" s="286"/>
      <c r="YB34" s="286"/>
      <c r="YC34" s="286"/>
      <c r="YD34" s="286"/>
      <c r="YE34" s="286"/>
      <c r="YF34" s="286"/>
      <c r="YG34" s="286"/>
      <c r="YH34" s="286"/>
      <c r="YI34" s="286"/>
      <c r="YJ34" s="286"/>
      <c r="YK34" s="286"/>
      <c r="YL34" s="286"/>
      <c r="YM34" s="286"/>
      <c r="YN34" s="286"/>
      <c r="YO34" s="286"/>
      <c r="YP34" s="286"/>
      <c r="YQ34" s="286"/>
      <c r="YR34" s="286"/>
      <c r="YS34" s="286"/>
      <c r="YT34" s="286"/>
      <c r="YU34" s="286"/>
      <c r="YV34" s="286"/>
      <c r="YW34" s="286"/>
      <c r="YX34" s="286"/>
      <c r="YY34" s="286"/>
      <c r="YZ34" s="286"/>
      <c r="ZA34" s="286"/>
      <c r="ZB34" s="286"/>
      <c r="ZC34" s="286"/>
      <c r="ZD34" s="286"/>
      <c r="ZE34" s="286"/>
      <c r="ZF34" s="286"/>
      <c r="ZG34" s="286"/>
      <c r="ZH34" s="286"/>
      <c r="ZI34" s="286"/>
      <c r="ZJ34" s="286"/>
      <c r="ZK34" s="286"/>
      <c r="ZL34" s="286"/>
      <c r="ZM34" s="286"/>
      <c r="ZN34" s="286"/>
      <c r="ZO34" s="286"/>
      <c r="ZP34" s="286"/>
      <c r="ZQ34" s="286"/>
      <c r="ZR34" s="286"/>
      <c r="ZS34" s="286"/>
      <c r="ZT34" s="286"/>
      <c r="ZU34" s="286"/>
      <c r="ZV34" s="286"/>
      <c r="ZW34" s="286"/>
      <c r="ZX34" s="286"/>
      <c r="ZY34" s="286"/>
      <c r="ZZ34" s="286"/>
      <c r="AAA34" s="286"/>
      <c r="AAB34" s="286"/>
      <c r="AAC34" s="286"/>
      <c r="AAD34" s="286"/>
      <c r="AAE34" s="286"/>
      <c r="AAF34" s="286"/>
      <c r="AAG34" s="286"/>
      <c r="AAH34" s="286"/>
      <c r="AAI34" s="286"/>
      <c r="AAJ34" s="286"/>
      <c r="AAK34" s="286"/>
      <c r="AAL34" s="286"/>
      <c r="AAM34" s="286"/>
      <c r="AAN34" s="286"/>
      <c r="AAO34" s="286"/>
      <c r="AAP34" s="286"/>
      <c r="AAQ34" s="286"/>
      <c r="AAR34" s="286"/>
      <c r="AAS34" s="286"/>
      <c r="AAT34" s="286"/>
      <c r="AAU34" s="286"/>
      <c r="AAV34" s="286"/>
      <c r="AAW34" s="286"/>
      <c r="AAX34" s="286"/>
      <c r="AAY34" s="286"/>
      <c r="AAZ34" s="286"/>
      <c r="ABA34" s="286"/>
      <c r="ABB34" s="286"/>
      <c r="ABC34" s="286"/>
      <c r="ABD34" s="286"/>
      <c r="ABE34" s="286"/>
      <c r="ABF34" s="286"/>
      <c r="ABG34" s="286"/>
      <c r="ABH34" s="286"/>
      <c r="ABI34" s="286"/>
      <c r="ABJ34" s="286"/>
      <c r="ABK34" s="286"/>
      <c r="ABL34" s="286"/>
      <c r="ABM34" s="286"/>
      <c r="ABN34" s="286"/>
      <c r="ABO34" s="286"/>
      <c r="ABP34" s="286"/>
      <c r="ABQ34" s="286"/>
      <c r="ABR34" s="286"/>
      <c r="ABS34" s="286"/>
      <c r="ABT34" s="286"/>
      <c r="ABU34" s="286"/>
      <c r="ABV34" s="286"/>
      <c r="ABW34" s="286"/>
      <c r="ABX34" s="286"/>
      <c r="ABY34" s="286"/>
      <c r="ABZ34" s="286"/>
      <c r="ACA34" s="286"/>
      <c r="ACB34" s="286"/>
      <c r="ACC34" s="286"/>
      <c r="ACD34" s="286"/>
      <c r="ACE34" s="286"/>
      <c r="ACF34" s="286"/>
      <c r="ACG34" s="286"/>
      <c r="ACH34" s="286"/>
      <c r="ACI34" s="286"/>
      <c r="ACJ34" s="286"/>
      <c r="ACK34" s="286"/>
      <c r="ACL34" s="286"/>
      <c r="ACM34" s="286"/>
      <c r="ACN34" s="286"/>
      <c r="ACO34" s="286"/>
      <c r="ACP34" s="286"/>
      <c r="ACQ34" s="286"/>
      <c r="ACR34" s="286"/>
      <c r="ACS34" s="286"/>
      <c r="ACT34" s="286"/>
      <c r="ACU34" s="286"/>
      <c r="ACV34" s="286"/>
      <c r="ACW34" s="286"/>
      <c r="ACX34" s="286"/>
      <c r="ACY34" s="286"/>
      <c r="ACZ34" s="286"/>
      <c r="ADA34" s="286"/>
      <c r="ADB34" s="286"/>
      <c r="ADC34" s="286"/>
      <c r="ADD34" s="286"/>
      <c r="ADE34" s="286"/>
      <c r="ADF34" s="286"/>
      <c r="ADG34" s="286"/>
      <c r="ADH34" s="286"/>
      <c r="ADI34" s="286"/>
      <c r="ADJ34" s="286"/>
      <c r="ADK34" s="286"/>
      <c r="ADL34" s="286"/>
      <c r="ADM34" s="286"/>
      <c r="ADN34" s="286"/>
      <c r="ADO34" s="286"/>
      <c r="ADP34" s="286"/>
      <c r="ADQ34" s="286"/>
      <c r="ADR34" s="286"/>
      <c r="ADS34" s="286"/>
      <c r="ADT34" s="286"/>
      <c r="ADU34" s="286"/>
      <c r="ADV34" s="286"/>
      <c r="ADW34" s="286"/>
      <c r="ADX34" s="286"/>
      <c r="ADY34" s="286"/>
      <c r="ADZ34" s="286"/>
      <c r="AEA34" s="286"/>
      <c r="AEB34" s="286"/>
      <c r="AEC34" s="286"/>
      <c r="AED34" s="286"/>
      <c r="AEE34" s="286"/>
      <c r="AEF34" s="286"/>
      <c r="AEG34" s="286"/>
      <c r="AEH34" s="286"/>
      <c r="AEI34" s="286"/>
      <c r="AEJ34" s="286"/>
      <c r="AEK34" s="286"/>
      <c r="AEL34" s="286"/>
      <c r="AEM34" s="286"/>
      <c r="AEN34" s="286"/>
      <c r="AEO34" s="286"/>
      <c r="AEP34" s="286"/>
      <c r="AEQ34" s="286"/>
      <c r="AER34" s="286"/>
      <c r="AES34" s="286"/>
      <c r="AET34" s="286"/>
      <c r="AEU34" s="286"/>
      <c r="AEV34" s="286"/>
      <c r="AEW34" s="286"/>
      <c r="AEX34" s="286"/>
      <c r="AEY34" s="286"/>
      <c r="AEZ34" s="286"/>
      <c r="AFA34" s="286"/>
      <c r="AFB34" s="286"/>
      <c r="AFC34" s="286"/>
      <c r="AFD34" s="286"/>
      <c r="AFE34" s="286"/>
      <c r="AFF34" s="286"/>
      <c r="AFG34" s="286"/>
      <c r="AFH34" s="286"/>
      <c r="AFI34" s="286"/>
      <c r="AFJ34" s="286"/>
      <c r="AFK34" s="286"/>
      <c r="AFL34" s="286"/>
      <c r="AFM34" s="286"/>
      <c r="AFN34" s="286"/>
      <c r="AFO34" s="286"/>
      <c r="AFP34" s="286"/>
      <c r="AFQ34" s="286"/>
      <c r="AFR34" s="286"/>
      <c r="AFS34" s="286"/>
      <c r="AFT34" s="286"/>
      <c r="AFU34" s="286"/>
      <c r="AFV34" s="286"/>
      <c r="AFW34" s="286"/>
      <c r="AFX34" s="286"/>
      <c r="AFY34" s="286"/>
      <c r="AFZ34" s="286"/>
      <c r="AGA34" s="286"/>
      <c r="AGB34" s="286"/>
      <c r="AGC34" s="286"/>
      <c r="AGD34" s="286"/>
      <c r="AGE34" s="286"/>
      <c r="AGF34" s="286"/>
      <c r="AGG34" s="286"/>
      <c r="AGH34" s="286"/>
      <c r="AGI34" s="286"/>
      <c r="AGJ34" s="286"/>
      <c r="AGK34" s="286"/>
      <c r="AGL34" s="286"/>
      <c r="AGM34" s="286"/>
      <c r="AGN34" s="286"/>
      <c r="AGO34" s="286"/>
      <c r="AGP34" s="286"/>
      <c r="AGQ34" s="286"/>
      <c r="AGR34" s="286"/>
      <c r="AGS34" s="286"/>
      <c r="AGT34" s="286"/>
      <c r="AGU34" s="286"/>
      <c r="AGV34" s="286"/>
      <c r="AGW34" s="286"/>
      <c r="AGX34" s="286"/>
      <c r="AGY34" s="286"/>
      <c r="AGZ34" s="286"/>
      <c r="AHA34" s="286"/>
      <c r="AHB34" s="286"/>
      <c r="AHC34" s="286"/>
      <c r="AHD34" s="286"/>
      <c r="AHE34" s="286"/>
      <c r="AHF34" s="286"/>
      <c r="AHG34" s="286"/>
      <c r="AHH34" s="286"/>
      <c r="AHI34" s="286"/>
      <c r="AHJ34" s="286"/>
      <c r="AHK34" s="286"/>
      <c r="AHL34" s="286"/>
      <c r="AHM34" s="286"/>
      <c r="AHN34" s="286"/>
      <c r="AHO34" s="286"/>
      <c r="AHP34" s="286"/>
      <c r="AHQ34" s="286"/>
      <c r="AHR34" s="286"/>
      <c r="AHS34" s="286"/>
      <c r="AHT34" s="286"/>
      <c r="AHU34" s="286"/>
      <c r="AHV34" s="286"/>
      <c r="AHW34" s="286"/>
      <c r="AHX34" s="286"/>
      <c r="AHY34" s="286"/>
      <c r="AHZ34" s="286"/>
      <c r="AIA34" s="286"/>
      <c r="AIB34" s="286"/>
      <c r="AIC34" s="286"/>
      <c r="AID34" s="286"/>
      <c r="AIE34" s="286"/>
      <c r="AIF34" s="286"/>
      <c r="AIG34" s="286"/>
      <c r="AIH34" s="286"/>
      <c r="AII34" s="286"/>
      <c r="AIJ34" s="286"/>
      <c r="AIK34" s="286"/>
      <c r="AIL34" s="286"/>
      <c r="AIM34" s="286"/>
      <c r="AIN34" s="286"/>
      <c r="AIO34" s="286"/>
      <c r="AIP34" s="286"/>
      <c r="AIQ34" s="286"/>
      <c r="AIR34" s="286"/>
      <c r="AIS34" s="286"/>
      <c r="AIT34" s="286"/>
      <c r="AIU34" s="286"/>
      <c r="AIV34" s="286"/>
      <c r="AIW34" s="286"/>
      <c r="AIX34" s="286"/>
      <c r="AIY34" s="286"/>
      <c r="AIZ34" s="286"/>
      <c r="AJA34" s="286"/>
      <c r="AJB34" s="286"/>
      <c r="AJC34" s="286"/>
      <c r="AJD34" s="286"/>
      <c r="AJE34" s="286"/>
      <c r="AJF34" s="286"/>
      <c r="AJG34" s="286"/>
      <c r="AJH34" s="286"/>
      <c r="AJI34" s="286"/>
      <c r="AJJ34" s="286"/>
      <c r="AJK34" s="286"/>
      <c r="AJL34" s="286"/>
      <c r="AJM34" s="286"/>
      <c r="AJN34" s="286"/>
      <c r="AJO34" s="286"/>
      <c r="AJP34" s="286"/>
      <c r="AJQ34" s="286"/>
      <c r="AJR34" s="286"/>
      <c r="AJS34" s="286"/>
      <c r="AJT34" s="286"/>
      <c r="AJU34" s="286"/>
      <c r="AJV34" s="286"/>
      <c r="AJW34" s="286"/>
      <c r="AJX34" s="286"/>
      <c r="AJY34" s="286"/>
      <c r="AJZ34" s="286"/>
      <c r="AKA34" s="286"/>
      <c r="AKB34" s="286"/>
      <c r="AKC34" s="286"/>
      <c r="AKD34" s="286"/>
      <c r="AKE34" s="286"/>
      <c r="AKF34" s="286"/>
      <c r="AKG34" s="286"/>
      <c r="AKH34" s="286"/>
      <c r="AKI34" s="286"/>
      <c r="AKJ34" s="286"/>
      <c r="AKK34" s="286"/>
      <c r="AKL34" s="286"/>
      <c r="AKM34" s="286"/>
      <c r="AKN34" s="286"/>
      <c r="AKO34" s="286"/>
      <c r="AKP34" s="286"/>
      <c r="AKQ34" s="286"/>
      <c r="AKR34" s="286"/>
      <c r="AKS34" s="286"/>
      <c r="AKT34" s="286"/>
      <c r="AKU34" s="286"/>
      <c r="AKV34" s="286"/>
      <c r="AKW34" s="286"/>
      <c r="AKX34" s="286"/>
      <c r="AKY34" s="286"/>
      <c r="AKZ34" s="286"/>
      <c r="ALA34" s="286"/>
      <c r="ALB34" s="286"/>
      <c r="ALC34" s="286"/>
      <c r="ALD34" s="286"/>
      <c r="ALE34" s="286"/>
      <c r="ALF34" s="286"/>
      <c r="ALG34" s="286"/>
      <c r="ALH34" s="286"/>
      <c r="ALI34" s="286"/>
      <c r="ALJ34" s="286"/>
      <c r="ALK34" s="286"/>
      <c r="ALL34" s="286"/>
      <c r="ALM34" s="286"/>
      <c r="ALN34" s="286"/>
      <c r="ALO34" s="286"/>
      <c r="ALP34" s="286"/>
      <c r="ALQ34" s="286"/>
      <c r="ALR34" s="286"/>
      <c r="ALS34" s="286"/>
      <c r="ALT34" s="286"/>
      <c r="ALU34" s="286"/>
      <c r="ALV34" s="286"/>
      <c r="ALW34" s="286"/>
      <c r="ALX34" s="286"/>
      <c r="ALY34" s="286"/>
      <c r="ALZ34" s="286"/>
      <c r="AMA34" s="286"/>
      <c r="AMB34" s="286"/>
      <c r="AMC34" s="286"/>
      <c r="AMD34" s="286"/>
      <c r="AME34" s="286"/>
      <c r="AMF34" s="286"/>
      <c r="AMG34" s="286"/>
      <c r="AMH34" s="286"/>
      <c r="AMI34" s="286"/>
      <c r="AMJ34" s="286"/>
      <c r="AMK34" s="286"/>
    </row>
    <row r="35" spans="1:1025" hidden="1">
      <c r="B35" s="300" t="s">
        <v>205</v>
      </c>
      <c r="C35" s="294" t="s">
        <v>177</v>
      </c>
      <c r="D35" s="295">
        <v>19</v>
      </c>
      <c r="E35" s="296">
        <v>20</v>
      </c>
      <c r="F35" s="295">
        <v>20</v>
      </c>
      <c r="G35" s="296">
        <v>20</v>
      </c>
      <c r="H35" s="295">
        <v>20</v>
      </c>
      <c r="I35" s="296">
        <v>20</v>
      </c>
      <c r="J35" s="295">
        <v>20</v>
      </c>
      <c r="K35" s="296">
        <v>20</v>
      </c>
      <c r="L35" s="295">
        <v>20</v>
      </c>
      <c r="M35" s="296">
        <v>19</v>
      </c>
      <c r="N35" s="295">
        <v>0</v>
      </c>
      <c r="O35" s="296">
        <v>0</v>
      </c>
      <c r="P35" s="295">
        <v>0</v>
      </c>
      <c r="Q35" s="296">
        <v>0</v>
      </c>
      <c r="R35" s="297" t="str">
        <f t="shared" si="2"/>
        <v>OKAY</v>
      </c>
    </row>
    <row r="36" spans="1:1025" hidden="1">
      <c r="B36" s="293" t="s">
        <v>76</v>
      </c>
      <c r="C36" s="294" t="s">
        <v>177</v>
      </c>
      <c r="D36" s="295">
        <v>3</v>
      </c>
      <c r="E36" s="296">
        <v>5</v>
      </c>
      <c r="F36" s="295">
        <v>5</v>
      </c>
      <c r="G36" s="296">
        <v>4</v>
      </c>
      <c r="H36" s="295">
        <v>4</v>
      </c>
      <c r="I36" s="296">
        <v>6</v>
      </c>
      <c r="J36" s="295">
        <v>6</v>
      </c>
      <c r="K36" s="296">
        <v>3</v>
      </c>
      <c r="L36" s="295">
        <v>3</v>
      </c>
      <c r="M36" s="296">
        <v>5</v>
      </c>
      <c r="N36" s="295">
        <v>5</v>
      </c>
      <c r="O36" s="296">
        <v>1</v>
      </c>
      <c r="P36" s="295">
        <v>0</v>
      </c>
      <c r="Q36" s="296">
        <v>2</v>
      </c>
      <c r="R36" s="297" t="str">
        <f t="shared" si="2"/>
        <v>OKAY</v>
      </c>
    </row>
    <row r="37" spans="1:1025" hidden="1">
      <c r="B37" s="293" t="s">
        <v>206</v>
      </c>
      <c r="C37" s="294" t="s">
        <v>177</v>
      </c>
      <c r="D37" s="295">
        <v>1</v>
      </c>
      <c r="E37" s="296">
        <v>1</v>
      </c>
      <c r="F37" s="295">
        <v>1</v>
      </c>
      <c r="G37" s="296">
        <v>1</v>
      </c>
      <c r="H37" s="295">
        <v>1</v>
      </c>
      <c r="I37" s="296">
        <v>1</v>
      </c>
      <c r="J37" s="295">
        <v>1</v>
      </c>
      <c r="K37" s="296">
        <v>1</v>
      </c>
      <c r="L37" s="295">
        <v>1</v>
      </c>
      <c r="M37" s="296">
        <v>1</v>
      </c>
      <c r="N37" s="295">
        <v>1</v>
      </c>
      <c r="O37" s="296">
        <v>1</v>
      </c>
      <c r="P37" s="295">
        <v>1</v>
      </c>
      <c r="Q37" s="296">
        <v>1</v>
      </c>
      <c r="R37" s="297" t="str">
        <f t="shared" si="2"/>
        <v>OKAY</v>
      </c>
      <c r="T37" s="299"/>
    </row>
    <row r="38" spans="1:1025" hidden="1">
      <c r="B38" s="293" t="s">
        <v>207</v>
      </c>
      <c r="C38" s="294" t="s">
        <v>177</v>
      </c>
      <c r="D38" s="295">
        <f t="shared" ref="D38:O38" si="3">SUM(D125:D126)</f>
        <v>0</v>
      </c>
      <c r="E38" s="296">
        <f t="shared" si="3"/>
        <v>0</v>
      </c>
      <c r="F38" s="295">
        <f t="shared" si="3"/>
        <v>0</v>
      </c>
      <c r="G38" s="296">
        <f t="shared" si="3"/>
        <v>0</v>
      </c>
      <c r="H38" s="295">
        <f t="shared" si="3"/>
        <v>0</v>
      </c>
      <c r="I38" s="296">
        <f t="shared" si="3"/>
        <v>0</v>
      </c>
      <c r="J38" s="295">
        <f t="shared" si="3"/>
        <v>0</v>
      </c>
      <c r="K38" s="296">
        <f t="shared" si="3"/>
        <v>0</v>
      </c>
      <c r="L38" s="295">
        <f t="shared" si="3"/>
        <v>0</v>
      </c>
      <c r="M38" s="296">
        <f t="shared" si="3"/>
        <v>0</v>
      </c>
      <c r="N38" s="295">
        <f t="shared" si="3"/>
        <v>0</v>
      </c>
      <c r="O38" s="296">
        <f t="shared" si="3"/>
        <v>0</v>
      </c>
      <c r="P38" s="295">
        <f>SUM(P125:P126)</f>
        <v>0</v>
      </c>
      <c r="Q38" s="296">
        <f>SUM(Q125:Q126)</f>
        <v>0</v>
      </c>
      <c r="R38" s="297" t="str">
        <f t="shared" si="2"/>
        <v>OKAY</v>
      </c>
    </row>
    <row r="39" spans="1:1025" s="126" customFormat="1">
      <c r="A39" s="286"/>
      <c r="B39" s="293" t="s">
        <v>602</v>
      </c>
      <c r="C39" s="294" t="s">
        <v>181</v>
      </c>
      <c r="D39" s="295">
        <v>24</v>
      </c>
      <c r="E39" s="296">
        <v>15</v>
      </c>
      <c r="F39" s="295">
        <v>9</v>
      </c>
      <c r="G39" s="296">
        <v>18</v>
      </c>
      <c r="H39" s="295">
        <v>24</v>
      </c>
      <c r="I39" s="296">
        <v>18</v>
      </c>
      <c r="J39" s="295">
        <v>12</v>
      </c>
      <c r="K39" s="296">
        <v>18</v>
      </c>
      <c r="L39" s="295">
        <v>24</v>
      </c>
      <c r="M39" s="296">
        <v>24</v>
      </c>
      <c r="N39" s="295">
        <v>0</v>
      </c>
      <c r="O39" s="296">
        <v>0</v>
      </c>
      <c r="P39" s="295">
        <v>0</v>
      </c>
      <c r="Q39" s="296">
        <v>0</v>
      </c>
      <c r="R39" s="297" t="str">
        <f t="shared" si="2"/>
        <v>OKAY</v>
      </c>
      <c r="S39" s="299" t="s">
        <v>754</v>
      </c>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6"/>
      <c r="BR39" s="286"/>
      <c r="BS39" s="286"/>
      <c r="BT39" s="286"/>
      <c r="BU39" s="286"/>
      <c r="BV39" s="286"/>
      <c r="BW39" s="286"/>
      <c r="BX39" s="286"/>
      <c r="BY39" s="286"/>
      <c r="BZ39" s="286"/>
      <c r="CA39" s="286"/>
      <c r="CB39" s="286"/>
      <c r="CC39" s="286"/>
      <c r="CD39" s="286"/>
      <c r="CE39" s="286"/>
      <c r="CF39" s="286"/>
      <c r="CG39" s="286"/>
      <c r="CH39" s="286"/>
      <c r="CI39" s="286"/>
      <c r="CJ39" s="286"/>
      <c r="CK39" s="286"/>
      <c r="CL39" s="286"/>
      <c r="CM39" s="286"/>
      <c r="CN39" s="286"/>
      <c r="CO39" s="286"/>
      <c r="CP39" s="286"/>
      <c r="CQ39" s="286"/>
      <c r="CR39" s="286"/>
      <c r="CS39" s="286"/>
      <c r="CT39" s="286"/>
      <c r="CU39" s="286"/>
      <c r="CV39" s="286"/>
      <c r="CW39" s="286"/>
      <c r="CX39" s="286"/>
      <c r="CY39" s="286"/>
      <c r="CZ39" s="286"/>
      <c r="DA39" s="286"/>
      <c r="DB39" s="286"/>
      <c r="DC39" s="286"/>
      <c r="DD39" s="286"/>
      <c r="DE39" s="286"/>
      <c r="DF39" s="286"/>
      <c r="DG39" s="286"/>
      <c r="DH39" s="286"/>
      <c r="DI39" s="286"/>
      <c r="DJ39" s="286"/>
      <c r="DK39" s="286"/>
      <c r="DL39" s="286"/>
      <c r="DM39" s="286"/>
      <c r="DN39" s="286"/>
      <c r="DO39" s="286"/>
      <c r="DP39" s="286"/>
      <c r="DQ39" s="286"/>
      <c r="DR39" s="286"/>
      <c r="DS39" s="286"/>
      <c r="DT39" s="286"/>
      <c r="DU39" s="286"/>
      <c r="DV39" s="286"/>
      <c r="DW39" s="286"/>
      <c r="DX39" s="286"/>
      <c r="DY39" s="286"/>
      <c r="DZ39" s="286"/>
      <c r="EA39" s="286"/>
      <c r="EB39" s="286"/>
      <c r="EC39" s="286"/>
      <c r="ED39" s="286"/>
      <c r="EE39" s="286"/>
      <c r="EF39" s="286"/>
      <c r="EG39" s="286"/>
      <c r="EH39" s="286"/>
      <c r="EI39" s="286"/>
      <c r="EJ39" s="286"/>
      <c r="EK39" s="286"/>
      <c r="EL39" s="286"/>
      <c r="EM39" s="286"/>
      <c r="EN39" s="286"/>
      <c r="EO39" s="286"/>
      <c r="EP39" s="286"/>
      <c r="EQ39" s="286"/>
      <c r="ER39" s="286"/>
      <c r="ES39" s="286"/>
      <c r="ET39" s="286"/>
      <c r="EU39" s="286"/>
      <c r="EV39" s="286"/>
      <c r="EW39" s="286"/>
      <c r="EX39" s="286"/>
      <c r="EY39" s="286"/>
      <c r="EZ39" s="286"/>
      <c r="FA39" s="286"/>
      <c r="FB39" s="286"/>
      <c r="FC39" s="286"/>
      <c r="FD39" s="286"/>
      <c r="FE39" s="286"/>
      <c r="FF39" s="286"/>
      <c r="FG39" s="286"/>
      <c r="FH39" s="286"/>
      <c r="FI39" s="286"/>
      <c r="FJ39" s="286"/>
      <c r="FK39" s="286"/>
      <c r="FL39" s="286"/>
      <c r="FM39" s="286"/>
      <c r="FN39" s="286"/>
      <c r="FO39" s="286"/>
      <c r="FP39" s="286"/>
      <c r="FQ39" s="286"/>
      <c r="FR39" s="286"/>
      <c r="FS39" s="286"/>
      <c r="FT39" s="286"/>
      <c r="FU39" s="286"/>
      <c r="FV39" s="286"/>
      <c r="FW39" s="286"/>
      <c r="FX39" s="286"/>
      <c r="FY39" s="286"/>
      <c r="FZ39" s="286"/>
      <c r="GA39" s="286"/>
      <c r="GB39" s="286"/>
      <c r="GC39" s="286"/>
      <c r="GD39" s="286"/>
      <c r="GE39" s="286"/>
      <c r="GF39" s="286"/>
      <c r="GG39" s="286"/>
      <c r="GH39" s="286"/>
      <c r="GI39" s="286"/>
      <c r="GJ39" s="286"/>
      <c r="GK39" s="286"/>
      <c r="GL39" s="286"/>
      <c r="GM39" s="286"/>
      <c r="GN39" s="286"/>
      <c r="GO39" s="286"/>
      <c r="GP39" s="286"/>
      <c r="GQ39" s="286"/>
      <c r="GR39" s="286"/>
      <c r="GS39" s="286"/>
      <c r="GT39" s="286"/>
      <c r="GU39" s="286"/>
      <c r="GV39" s="286"/>
      <c r="GW39" s="286"/>
      <c r="GX39" s="286"/>
      <c r="GY39" s="286"/>
      <c r="GZ39" s="286"/>
      <c r="HA39" s="286"/>
      <c r="HB39" s="286"/>
      <c r="HC39" s="286"/>
      <c r="HD39" s="286"/>
      <c r="HE39" s="286"/>
      <c r="HF39" s="286"/>
      <c r="HG39" s="286"/>
      <c r="HH39" s="286"/>
      <c r="HI39" s="286"/>
      <c r="HJ39" s="286"/>
      <c r="HK39" s="286"/>
      <c r="HL39" s="286"/>
      <c r="HM39" s="286"/>
      <c r="HN39" s="286"/>
      <c r="HO39" s="286"/>
      <c r="HP39" s="286"/>
      <c r="HQ39" s="286"/>
      <c r="HR39" s="286"/>
      <c r="HS39" s="286"/>
      <c r="HT39" s="286"/>
      <c r="HU39" s="286"/>
      <c r="HV39" s="286"/>
      <c r="HW39" s="286"/>
      <c r="HX39" s="286"/>
      <c r="HY39" s="286"/>
      <c r="HZ39" s="286"/>
      <c r="IA39" s="286"/>
      <c r="IB39" s="286"/>
      <c r="IC39" s="286"/>
      <c r="ID39" s="286"/>
      <c r="IE39" s="286"/>
      <c r="IF39" s="286"/>
      <c r="IG39" s="286"/>
      <c r="IH39" s="286"/>
      <c r="II39" s="286"/>
      <c r="IJ39" s="286"/>
      <c r="IK39" s="286"/>
      <c r="IL39" s="286"/>
      <c r="IM39" s="286"/>
      <c r="IN39" s="286"/>
      <c r="IO39" s="286"/>
      <c r="IP39" s="286"/>
      <c r="IQ39" s="286"/>
      <c r="IR39" s="286"/>
      <c r="IS39" s="286"/>
      <c r="IT39" s="286"/>
      <c r="IU39" s="286"/>
      <c r="IV39" s="286"/>
      <c r="IW39" s="286"/>
      <c r="IX39" s="286"/>
      <c r="IY39" s="286"/>
      <c r="IZ39" s="286"/>
      <c r="JA39" s="286"/>
      <c r="JB39" s="286"/>
      <c r="JC39" s="286"/>
      <c r="JD39" s="286"/>
      <c r="JE39" s="286"/>
      <c r="JF39" s="286"/>
      <c r="JG39" s="286"/>
      <c r="JH39" s="286"/>
      <c r="JI39" s="286"/>
      <c r="JJ39" s="286"/>
      <c r="JK39" s="286"/>
      <c r="JL39" s="286"/>
      <c r="JM39" s="286"/>
      <c r="JN39" s="286"/>
      <c r="JO39" s="286"/>
      <c r="JP39" s="286"/>
      <c r="JQ39" s="286"/>
      <c r="JR39" s="286"/>
      <c r="JS39" s="286"/>
      <c r="JT39" s="286"/>
      <c r="JU39" s="286"/>
      <c r="JV39" s="286"/>
      <c r="JW39" s="286"/>
      <c r="JX39" s="286"/>
      <c r="JY39" s="286"/>
      <c r="JZ39" s="286"/>
      <c r="KA39" s="286"/>
      <c r="KB39" s="286"/>
      <c r="KC39" s="286"/>
      <c r="KD39" s="286"/>
      <c r="KE39" s="286"/>
      <c r="KF39" s="286"/>
      <c r="KG39" s="286"/>
      <c r="KH39" s="286"/>
      <c r="KI39" s="286"/>
      <c r="KJ39" s="286"/>
      <c r="KK39" s="286"/>
      <c r="KL39" s="286"/>
      <c r="KM39" s="286"/>
      <c r="KN39" s="286"/>
      <c r="KO39" s="286"/>
      <c r="KP39" s="286"/>
      <c r="KQ39" s="286"/>
      <c r="KR39" s="286"/>
      <c r="KS39" s="286"/>
      <c r="KT39" s="286"/>
      <c r="KU39" s="286"/>
      <c r="KV39" s="286"/>
      <c r="KW39" s="286"/>
      <c r="KX39" s="286"/>
      <c r="KY39" s="286"/>
      <c r="KZ39" s="286"/>
      <c r="LA39" s="286"/>
      <c r="LB39" s="286"/>
      <c r="LC39" s="286"/>
      <c r="LD39" s="286"/>
      <c r="LE39" s="286"/>
      <c r="LF39" s="286"/>
      <c r="LG39" s="286"/>
      <c r="LH39" s="286"/>
      <c r="LI39" s="286"/>
      <c r="LJ39" s="286"/>
      <c r="LK39" s="286"/>
      <c r="LL39" s="286"/>
      <c r="LM39" s="286"/>
      <c r="LN39" s="286"/>
      <c r="LO39" s="286"/>
      <c r="LP39" s="286"/>
      <c r="LQ39" s="286"/>
      <c r="LR39" s="286"/>
      <c r="LS39" s="286"/>
      <c r="LT39" s="286"/>
      <c r="LU39" s="286"/>
      <c r="LV39" s="286"/>
      <c r="LW39" s="286"/>
      <c r="LX39" s="286"/>
      <c r="LY39" s="286"/>
      <c r="LZ39" s="286"/>
      <c r="MA39" s="286"/>
      <c r="MB39" s="286"/>
      <c r="MC39" s="286"/>
      <c r="MD39" s="286"/>
      <c r="ME39" s="286"/>
      <c r="MF39" s="286"/>
      <c r="MG39" s="286"/>
      <c r="MH39" s="286"/>
      <c r="MI39" s="286"/>
      <c r="MJ39" s="286"/>
      <c r="MK39" s="286"/>
      <c r="ML39" s="286"/>
      <c r="MM39" s="286"/>
      <c r="MN39" s="286"/>
      <c r="MO39" s="286"/>
      <c r="MP39" s="286"/>
      <c r="MQ39" s="286"/>
      <c r="MR39" s="286"/>
      <c r="MS39" s="286"/>
      <c r="MT39" s="286"/>
      <c r="MU39" s="286"/>
      <c r="MV39" s="286"/>
      <c r="MW39" s="286"/>
      <c r="MX39" s="286"/>
      <c r="MY39" s="286"/>
      <c r="MZ39" s="286"/>
      <c r="NA39" s="286"/>
      <c r="NB39" s="286"/>
      <c r="NC39" s="286"/>
      <c r="ND39" s="286"/>
      <c r="NE39" s="286"/>
      <c r="NF39" s="286"/>
      <c r="NG39" s="286"/>
      <c r="NH39" s="286"/>
      <c r="NI39" s="286"/>
      <c r="NJ39" s="286"/>
      <c r="NK39" s="286"/>
      <c r="NL39" s="286"/>
      <c r="NM39" s="286"/>
      <c r="NN39" s="286"/>
      <c r="NO39" s="286"/>
      <c r="NP39" s="286"/>
      <c r="NQ39" s="286"/>
      <c r="NR39" s="286"/>
      <c r="NS39" s="286"/>
      <c r="NT39" s="286"/>
      <c r="NU39" s="286"/>
      <c r="NV39" s="286"/>
      <c r="NW39" s="286"/>
      <c r="NX39" s="286"/>
      <c r="NY39" s="286"/>
      <c r="NZ39" s="286"/>
      <c r="OA39" s="286"/>
      <c r="OB39" s="286"/>
      <c r="OC39" s="286"/>
      <c r="OD39" s="286"/>
      <c r="OE39" s="286"/>
      <c r="OF39" s="286"/>
      <c r="OG39" s="286"/>
      <c r="OH39" s="286"/>
      <c r="OI39" s="286"/>
      <c r="OJ39" s="286"/>
      <c r="OK39" s="286"/>
      <c r="OL39" s="286"/>
      <c r="OM39" s="286"/>
      <c r="ON39" s="286"/>
      <c r="OO39" s="286"/>
      <c r="OP39" s="286"/>
      <c r="OQ39" s="286"/>
      <c r="OR39" s="286"/>
      <c r="OS39" s="286"/>
      <c r="OT39" s="286"/>
      <c r="OU39" s="286"/>
      <c r="OV39" s="286"/>
      <c r="OW39" s="286"/>
      <c r="OX39" s="286"/>
      <c r="OY39" s="286"/>
      <c r="OZ39" s="286"/>
      <c r="PA39" s="286"/>
      <c r="PB39" s="286"/>
      <c r="PC39" s="286"/>
      <c r="PD39" s="286"/>
      <c r="PE39" s="286"/>
      <c r="PF39" s="286"/>
      <c r="PG39" s="286"/>
      <c r="PH39" s="286"/>
      <c r="PI39" s="286"/>
      <c r="PJ39" s="286"/>
      <c r="PK39" s="286"/>
      <c r="PL39" s="286"/>
      <c r="PM39" s="286"/>
      <c r="PN39" s="286"/>
      <c r="PO39" s="286"/>
      <c r="PP39" s="286"/>
      <c r="PQ39" s="286"/>
      <c r="PR39" s="286"/>
      <c r="PS39" s="286"/>
      <c r="PT39" s="286"/>
      <c r="PU39" s="286"/>
      <c r="PV39" s="286"/>
      <c r="PW39" s="286"/>
      <c r="PX39" s="286"/>
      <c r="PY39" s="286"/>
      <c r="PZ39" s="286"/>
      <c r="QA39" s="286"/>
      <c r="QB39" s="286"/>
      <c r="QC39" s="286"/>
      <c r="QD39" s="286"/>
      <c r="QE39" s="286"/>
      <c r="QF39" s="286"/>
      <c r="QG39" s="286"/>
      <c r="QH39" s="286"/>
      <c r="QI39" s="286"/>
      <c r="QJ39" s="286"/>
      <c r="QK39" s="286"/>
      <c r="QL39" s="286"/>
      <c r="QM39" s="286"/>
      <c r="QN39" s="286"/>
      <c r="QO39" s="286"/>
      <c r="QP39" s="286"/>
      <c r="QQ39" s="286"/>
      <c r="QR39" s="286"/>
      <c r="QS39" s="286"/>
      <c r="QT39" s="286"/>
      <c r="QU39" s="286"/>
      <c r="QV39" s="286"/>
      <c r="QW39" s="286"/>
      <c r="QX39" s="286"/>
      <c r="QY39" s="286"/>
      <c r="QZ39" s="286"/>
      <c r="RA39" s="286"/>
      <c r="RB39" s="286"/>
      <c r="RC39" s="286"/>
      <c r="RD39" s="286"/>
      <c r="RE39" s="286"/>
      <c r="RF39" s="286"/>
      <c r="RG39" s="286"/>
      <c r="RH39" s="286"/>
      <c r="RI39" s="286"/>
      <c r="RJ39" s="286"/>
      <c r="RK39" s="286"/>
      <c r="RL39" s="286"/>
      <c r="RM39" s="286"/>
      <c r="RN39" s="286"/>
      <c r="RO39" s="286"/>
      <c r="RP39" s="286"/>
      <c r="RQ39" s="286"/>
      <c r="RR39" s="286"/>
      <c r="RS39" s="286"/>
      <c r="RT39" s="286"/>
      <c r="RU39" s="286"/>
      <c r="RV39" s="286"/>
      <c r="RW39" s="286"/>
      <c r="RX39" s="286"/>
      <c r="RY39" s="286"/>
      <c r="RZ39" s="286"/>
      <c r="SA39" s="286"/>
      <c r="SB39" s="286"/>
      <c r="SC39" s="286"/>
      <c r="SD39" s="286"/>
      <c r="SE39" s="286"/>
      <c r="SF39" s="286"/>
      <c r="SG39" s="286"/>
      <c r="SH39" s="286"/>
      <c r="SI39" s="286"/>
      <c r="SJ39" s="286"/>
      <c r="SK39" s="286"/>
      <c r="SL39" s="286"/>
      <c r="SM39" s="286"/>
      <c r="SN39" s="286"/>
      <c r="SO39" s="286"/>
      <c r="SP39" s="286"/>
      <c r="SQ39" s="286"/>
      <c r="SR39" s="286"/>
      <c r="SS39" s="286"/>
      <c r="ST39" s="286"/>
      <c r="SU39" s="286"/>
      <c r="SV39" s="286"/>
      <c r="SW39" s="286"/>
      <c r="SX39" s="286"/>
      <c r="SY39" s="286"/>
      <c r="SZ39" s="286"/>
      <c r="TA39" s="286"/>
      <c r="TB39" s="286"/>
      <c r="TC39" s="286"/>
      <c r="TD39" s="286"/>
      <c r="TE39" s="286"/>
      <c r="TF39" s="286"/>
      <c r="TG39" s="286"/>
      <c r="TH39" s="286"/>
      <c r="TI39" s="286"/>
      <c r="TJ39" s="286"/>
      <c r="TK39" s="286"/>
      <c r="TL39" s="286"/>
      <c r="TM39" s="286"/>
      <c r="TN39" s="286"/>
      <c r="TO39" s="286"/>
      <c r="TP39" s="286"/>
      <c r="TQ39" s="286"/>
      <c r="TR39" s="286"/>
      <c r="TS39" s="286"/>
      <c r="TT39" s="286"/>
      <c r="TU39" s="286"/>
      <c r="TV39" s="286"/>
      <c r="TW39" s="286"/>
      <c r="TX39" s="286"/>
      <c r="TY39" s="286"/>
      <c r="TZ39" s="286"/>
      <c r="UA39" s="286"/>
      <c r="UB39" s="286"/>
      <c r="UC39" s="286"/>
      <c r="UD39" s="286"/>
      <c r="UE39" s="286"/>
      <c r="UF39" s="286"/>
      <c r="UG39" s="286"/>
      <c r="UH39" s="286"/>
      <c r="UI39" s="286"/>
      <c r="UJ39" s="286"/>
      <c r="UK39" s="286"/>
      <c r="UL39" s="286"/>
      <c r="UM39" s="286"/>
      <c r="UN39" s="286"/>
      <c r="UO39" s="286"/>
      <c r="UP39" s="286"/>
      <c r="UQ39" s="286"/>
      <c r="UR39" s="286"/>
      <c r="US39" s="286"/>
      <c r="UT39" s="286"/>
      <c r="UU39" s="286"/>
      <c r="UV39" s="286"/>
      <c r="UW39" s="286"/>
      <c r="UX39" s="286"/>
      <c r="UY39" s="286"/>
      <c r="UZ39" s="286"/>
      <c r="VA39" s="286"/>
      <c r="VB39" s="286"/>
      <c r="VC39" s="286"/>
      <c r="VD39" s="286"/>
      <c r="VE39" s="286"/>
      <c r="VF39" s="286"/>
      <c r="VG39" s="286"/>
      <c r="VH39" s="286"/>
      <c r="VI39" s="286"/>
      <c r="VJ39" s="286"/>
      <c r="VK39" s="286"/>
      <c r="VL39" s="286"/>
      <c r="VM39" s="286"/>
      <c r="VN39" s="286"/>
      <c r="VO39" s="286"/>
      <c r="VP39" s="286"/>
      <c r="VQ39" s="286"/>
      <c r="VR39" s="286"/>
      <c r="VS39" s="286"/>
      <c r="VT39" s="286"/>
      <c r="VU39" s="286"/>
      <c r="VV39" s="286"/>
      <c r="VW39" s="286"/>
      <c r="VX39" s="286"/>
      <c r="VY39" s="286"/>
      <c r="VZ39" s="286"/>
      <c r="WA39" s="286"/>
      <c r="WB39" s="286"/>
      <c r="WC39" s="286"/>
      <c r="WD39" s="286"/>
      <c r="WE39" s="286"/>
      <c r="WF39" s="286"/>
      <c r="WG39" s="286"/>
      <c r="WH39" s="286"/>
      <c r="WI39" s="286"/>
      <c r="WJ39" s="286"/>
      <c r="WK39" s="286"/>
      <c r="WL39" s="286"/>
      <c r="WM39" s="286"/>
      <c r="WN39" s="286"/>
      <c r="WO39" s="286"/>
      <c r="WP39" s="286"/>
      <c r="WQ39" s="286"/>
      <c r="WR39" s="286"/>
      <c r="WS39" s="286"/>
      <c r="WT39" s="286"/>
      <c r="WU39" s="286"/>
      <c r="WV39" s="286"/>
      <c r="WW39" s="286"/>
      <c r="WX39" s="286"/>
      <c r="WY39" s="286"/>
      <c r="WZ39" s="286"/>
      <c r="XA39" s="286"/>
      <c r="XB39" s="286"/>
      <c r="XC39" s="286"/>
      <c r="XD39" s="286"/>
      <c r="XE39" s="286"/>
      <c r="XF39" s="286"/>
      <c r="XG39" s="286"/>
      <c r="XH39" s="286"/>
      <c r="XI39" s="286"/>
      <c r="XJ39" s="286"/>
      <c r="XK39" s="286"/>
      <c r="XL39" s="286"/>
      <c r="XM39" s="286"/>
      <c r="XN39" s="286"/>
      <c r="XO39" s="286"/>
      <c r="XP39" s="286"/>
      <c r="XQ39" s="286"/>
      <c r="XR39" s="286"/>
      <c r="XS39" s="286"/>
      <c r="XT39" s="286"/>
      <c r="XU39" s="286"/>
      <c r="XV39" s="286"/>
      <c r="XW39" s="286"/>
      <c r="XX39" s="286"/>
      <c r="XY39" s="286"/>
      <c r="XZ39" s="286"/>
      <c r="YA39" s="286"/>
      <c r="YB39" s="286"/>
      <c r="YC39" s="286"/>
      <c r="YD39" s="286"/>
      <c r="YE39" s="286"/>
      <c r="YF39" s="286"/>
      <c r="YG39" s="286"/>
      <c r="YH39" s="286"/>
      <c r="YI39" s="286"/>
      <c r="YJ39" s="286"/>
      <c r="YK39" s="286"/>
      <c r="YL39" s="286"/>
      <c r="YM39" s="286"/>
      <c r="YN39" s="286"/>
      <c r="YO39" s="286"/>
      <c r="YP39" s="286"/>
      <c r="YQ39" s="286"/>
      <c r="YR39" s="286"/>
      <c r="YS39" s="286"/>
      <c r="YT39" s="286"/>
      <c r="YU39" s="286"/>
      <c r="YV39" s="286"/>
      <c r="YW39" s="286"/>
      <c r="YX39" s="286"/>
      <c r="YY39" s="286"/>
      <c r="YZ39" s="286"/>
      <c r="ZA39" s="286"/>
      <c r="ZB39" s="286"/>
      <c r="ZC39" s="286"/>
      <c r="ZD39" s="286"/>
      <c r="ZE39" s="286"/>
      <c r="ZF39" s="286"/>
      <c r="ZG39" s="286"/>
      <c r="ZH39" s="286"/>
      <c r="ZI39" s="286"/>
      <c r="ZJ39" s="286"/>
      <c r="ZK39" s="286"/>
      <c r="ZL39" s="286"/>
      <c r="ZM39" s="286"/>
      <c r="ZN39" s="286"/>
      <c r="ZO39" s="286"/>
      <c r="ZP39" s="286"/>
      <c r="ZQ39" s="286"/>
      <c r="ZR39" s="286"/>
      <c r="ZS39" s="286"/>
      <c r="ZT39" s="286"/>
      <c r="ZU39" s="286"/>
      <c r="ZV39" s="286"/>
      <c r="ZW39" s="286"/>
      <c r="ZX39" s="286"/>
      <c r="ZY39" s="286"/>
      <c r="ZZ39" s="286"/>
      <c r="AAA39" s="286"/>
      <c r="AAB39" s="286"/>
      <c r="AAC39" s="286"/>
      <c r="AAD39" s="286"/>
      <c r="AAE39" s="286"/>
      <c r="AAF39" s="286"/>
      <c r="AAG39" s="286"/>
      <c r="AAH39" s="286"/>
      <c r="AAI39" s="286"/>
      <c r="AAJ39" s="286"/>
      <c r="AAK39" s="286"/>
      <c r="AAL39" s="286"/>
      <c r="AAM39" s="286"/>
      <c r="AAN39" s="286"/>
      <c r="AAO39" s="286"/>
      <c r="AAP39" s="286"/>
      <c r="AAQ39" s="286"/>
      <c r="AAR39" s="286"/>
      <c r="AAS39" s="286"/>
      <c r="AAT39" s="286"/>
      <c r="AAU39" s="286"/>
      <c r="AAV39" s="286"/>
      <c r="AAW39" s="286"/>
      <c r="AAX39" s="286"/>
      <c r="AAY39" s="286"/>
      <c r="AAZ39" s="286"/>
      <c r="ABA39" s="286"/>
      <c r="ABB39" s="286"/>
      <c r="ABC39" s="286"/>
      <c r="ABD39" s="286"/>
      <c r="ABE39" s="286"/>
      <c r="ABF39" s="286"/>
      <c r="ABG39" s="286"/>
      <c r="ABH39" s="286"/>
      <c r="ABI39" s="286"/>
      <c r="ABJ39" s="286"/>
      <c r="ABK39" s="286"/>
      <c r="ABL39" s="286"/>
      <c r="ABM39" s="286"/>
      <c r="ABN39" s="286"/>
      <c r="ABO39" s="286"/>
      <c r="ABP39" s="286"/>
      <c r="ABQ39" s="286"/>
      <c r="ABR39" s="286"/>
      <c r="ABS39" s="286"/>
      <c r="ABT39" s="286"/>
      <c r="ABU39" s="286"/>
      <c r="ABV39" s="286"/>
      <c r="ABW39" s="286"/>
      <c r="ABX39" s="286"/>
      <c r="ABY39" s="286"/>
      <c r="ABZ39" s="286"/>
      <c r="ACA39" s="286"/>
      <c r="ACB39" s="286"/>
      <c r="ACC39" s="286"/>
      <c r="ACD39" s="286"/>
      <c r="ACE39" s="286"/>
      <c r="ACF39" s="286"/>
      <c r="ACG39" s="286"/>
      <c r="ACH39" s="286"/>
      <c r="ACI39" s="286"/>
      <c r="ACJ39" s="286"/>
      <c r="ACK39" s="286"/>
      <c r="ACL39" s="286"/>
      <c r="ACM39" s="286"/>
      <c r="ACN39" s="286"/>
      <c r="ACO39" s="286"/>
      <c r="ACP39" s="286"/>
      <c r="ACQ39" s="286"/>
      <c r="ACR39" s="286"/>
      <c r="ACS39" s="286"/>
      <c r="ACT39" s="286"/>
      <c r="ACU39" s="286"/>
      <c r="ACV39" s="286"/>
      <c r="ACW39" s="286"/>
      <c r="ACX39" s="286"/>
      <c r="ACY39" s="286"/>
      <c r="ACZ39" s="286"/>
      <c r="ADA39" s="286"/>
      <c r="ADB39" s="286"/>
      <c r="ADC39" s="286"/>
      <c r="ADD39" s="286"/>
      <c r="ADE39" s="286"/>
      <c r="ADF39" s="286"/>
      <c r="ADG39" s="286"/>
      <c r="ADH39" s="286"/>
      <c r="ADI39" s="286"/>
      <c r="ADJ39" s="286"/>
      <c r="ADK39" s="286"/>
      <c r="ADL39" s="286"/>
      <c r="ADM39" s="286"/>
      <c r="ADN39" s="286"/>
      <c r="ADO39" s="286"/>
      <c r="ADP39" s="286"/>
      <c r="ADQ39" s="286"/>
      <c r="ADR39" s="286"/>
      <c r="ADS39" s="286"/>
      <c r="ADT39" s="286"/>
      <c r="ADU39" s="286"/>
      <c r="ADV39" s="286"/>
      <c r="ADW39" s="286"/>
      <c r="ADX39" s="286"/>
      <c r="ADY39" s="286"/>
      <c r="ADZ39" s="286"/>
      <c r="AEA39" s="286"/>
      <c r="AEB39" s="286"/>
      <c r="AEC39" s="286"/>
      <c r="AED39" s="286"/>
      <c r="AEE39" s="286"/>
      <c r="AEF39" s="286"/>
      <c r="AEG39" s="286"/>
      <c r="AEH39" s="286"/>
      <c r="AEI39" s="286"/>
      <c r="AEJ39" s="286"/>
      <c r="AEK39" s="286"/>
      <c r="AEL39" s="286"/>
      <c r="AEM39" s="286"/>
      <c r="AEN39" s="286"/>
      <c r="AEO39" s="286"/>
      <c r="AEP39" s="286"/>
      <c r="AEQ39" s="286"/>
      <c r="AER39" s="286"/>
      <c r="AES39" s="286"/>
      <c r="AET39" s="286"/>
      <c r="AEU39" s="286"/>
      <c r="AEV39" s="286"/>
      <c r="AEW39" s="286"/>
      <c r="AEX39" s="286"/>
      <c r="AEY39" s="286"/>
      <c r="AEZ39" s="286"/>
      <c r="AFA39" s="286"/>
      <c r="AFB39" s="286"/>
      <c r="AFC39" s="286"/>
      <c r="AFD39" s="286"/>
      <c r="AFE39" s="286"/>
      <c r="AFF39" s="286"/>
      <c r="AFG39" s="286"/>
      <c r="AFH39" s="286"/>
      <c r="AFI39" s="286"/>
      <c r="AFJ39" s="286"/>
      <c r="AFK39" s="286"/>
      <c r="AFL39" s="286"/>
      <c r="AFM39" s="286"/>
      <c r="AFN39" s="286"/>
      <c r="AFO39" s="286"/>
      <c r="AFP39" s="286"/>
      <c r="AFQ39" s="286"/>
      <c r="AFR39" s="286"/>
      <c r="AFS39" s="286"/>
      <c r="AFT39" s="286"/>
      <c r="AFU39" s="286"/>
      <c r="AFV39" s="286"/>
      <c r="AFW39" s="286"/>
      <c r="AFX39" s="286"/>
      <c r="AFY39" s="286"/>
      <c r="AFZ39" s="286"/>
      <c r="AGA39" s="286"/>
      <c r="AGB39" s="286"/>
      <c r="AGC39" s="286"/>
      <c r="AGD39" s="286"/>
      <c r="AGE39" s="286"/>
      <c r="AGF39" s="286"/>
      <c r="AGG39" s="286"/>
      <c r="AGH39" s="286"/>
      <c r="AGI39" s="286"/>
      <c r="AGJ39" s="286"/>
      <c r="AGK39" s="286"/>
      <c r="AGL39" s="286"/>
      <c r="AGM39" s="286"/>
      <c r="AGN39" s="286"/>
      <c r="AGO39" s="286"/>
      <c r="AGP39" s="286"/>
      <c r="AGQ39" s="286"/>
      <c r="AGR39" s="286"/>
      <c r="AGS39" s="286"/>
      <c r="AGT39" s="286"/>
      <c r="AGU39" s="286"/>
      <c r="AGV39" s="286"/>
      <c r="AGW39" s="286"/>
      <c r="AGX39" s="286"/>
      <c r="AGY39" s="286"/>
      <c r="AGZ39" s="286"/>
      <c r="AHA39" s="286"/>
      <c r="AHB39" s="286"/>
      <c r="AHC39" s="286"/>
      <c r="AHD39" s="286"/>
      <c r="AHE39" s="286"/>
      <c r="AHF39" s="286"/>
      <c r="AHG39" s="286"/>
      <c r="AHH39" s="286"/>
      <c r="AHI39" s="286"/>
      <c r="AHJ39" s="286"/>
      <c r="AHK39" s="286"/>
      <c r="AHL39" s="286"/>
      <c r="AHM39" s="286"/>
      <c r="AHN39" s="286"/>
      <c r="AHO39" s="286"/>
      <c r="AHP39" s="286"/>
      <c r="AHQ39" s="286"/>
      <c r="AHR39" s="286"/>
      <c r="AHS39" s="286"/>
      <c r="AHT39" s="286"/>
      <c r="AHU39" s="286"/>
      <c r="AHV39" s="286"/>
      <c r="AHW39" s="286"/>
      <c r="AHX39" s="286"/>
      <c r="AHY39" s="286"/>
      <c r="AHZ39" s="286"/>
      <c r="AIA39" s="286"/>
      <c r="AIB39" s="286"/>
      <c r="AIC39" s="286"/>
      <c r="AID39" s="286"/>
      <c r="AIE39" s="286"/>
      <c r="AIF39" s="286"/>
      <c r="AIG39" s="286"/>
      <c r="AIH39" s="286"/>
      <c r="AII39" s="286"/>
      <c r="AIJ39" s="286"/>
      <c r="AIK39" s="286"/>
      <c r="AIL39" s="286"/>
      <c r="AIM39" s="286"/>
      <c r="AIN39" s="286"/>
      <c r="AIO39" s="286"/>
      <c r="AIP39" s="286"/>
      <c r="AIQ39" s="286"/>
      <c r="AIR39" s="286"/>
      <c r="AIS39" s="286"/>
      <c r="AIT39" s="286"/>
      <c r="AIU39" s="286"/>
      <c r="AIV39" s="286"/>
      <c r="AIW39" s="286"/>
      <c r="AIX39" s="286"/>
      <c r="AIY39" s="286"/>
      <c r="AIZ39" s="286"/>
      <c r="AJA39" s="286"/>
      <c r="AJB39" s="286"/>
      <c r="AJC39" s="286"/>
      <c r="AJD39" s="286"/>
      <c r="AJE39" s="286"/>
      <c r="AJF39" s="286"/>
      <c r="AJG39" s="286"/>
      <c r="AJH39" s="286"/>
      <c r="AJI39" s="286"/>
      <c r="AJJ39" s="286"/>
      <c r="AJK39" s="286"/>
      <c r="AJL39" s="286"/>
      <c r="AJM39" s="286"/>
      <c r="AJN39" s="286"/>
      <c r="AJO39" s="286"/>
      <c r="AJP39" s="286"/>
      <c r="AJQ39" s="286"/>
      <c r="AJR39" s="286"/>
      <c r="AJS39" s="286"/>
      <c r="AJT39" s="286"/>
      <c r="AJU39" s="286"/>
      <c r="AJV39" s="286"/>
      <c r="AJW39" s="286"/>
      <c r="AJX39" s="286"/>
      <c r="AJY39" s="286"/>
      <c r="AJZ39" s="286"/>
      <c r="AKA39" s="286"/>
      <c r="AKB39" s="286"/>
      <c r="AKC39" s="286"/>
      <c r="AKD39" s="286"/>
      <c r="AKE39" s="286"/>
      <c r="AKF39" s="286"/>
      <c r="AKG39" s="286"/>
      <c r="AKH39" s="286"/>
      <c r="AKI39" s="286"/>
      <c r="AKJ39" s="286"/>
      <c r="AKK39" s="286"/>
      <c r="AKL39" s="286"/>
      <c r="AKM39" s="286"/>
      <c r="AKN39" s="286"/>
      <c r="AKO39" s="286"/>
      <c r="AKP39" s="286"/>
      <c r="AKQ39" s="286"/>
      <c r="AKR39" s="286"/>
      <c r="AKS39" s="286"/>
      <c r="AKT39" s="286"/>
      <c r="AKU39" s="286"/>
      <c r="AKV39" s="286"/>
      <c r="AKW39" s="286"/>
      <c r="AKX39" s="286"/>
      <c r="AKY39" s="286"/>
      <c r="AKZ39" s="286"/>
      <c r="ALA39" s="286"/>
      <c r="ALB39" s="286"/>
      <c r="ALC39" s="286"/>
      <c r="ALD39" s="286"/>
      <c r="ALE39" s="286"/>
      <c r="ALF39" s="286"/>
      <c r="ALG39" s="286"/>
      <c r="ALH39" s="286"/>
      <c r="ALI39" s="286"/>
      <c r="ALJ39" s="286"/>
      <c r="ALK39" s="286"/>
      <c r="ALL39" s="286"/>
      <c r="ALM39" s="286"/>
      <c r="ALN39" s="286"/>
      <c r="ALO39" s="286"/>
      <c r="ALP39" s="286"/>
      <c r="ALQ39" s="286"/>
      <c r="ALR39" s="286"/>
      <c r="ALS39" s="286"/>
      <c r="ALT39" s="286"/>
      <c r="ALU39" s="286"/>
      <c r="ALV39" s="286"/>
      <c r="ALW39" s="286"/>
      <c r="ALX39" s="286"/>
      <c r="ALY39" s="286"/>
      <c r="ALZ39" s="286"/>
      <c r="AMA39" s="286"/>
      <c r="AMB39" s="286"/>
      <c r="AMC39" s="286"/>
      <c r="AMD39" s="286"/>
      <c r="AME39" s="286"/>
      <c r="AMF39" s="286"/>
      <c r="AMG39" s="286"/>
      <c r="AMH39" s="286"/>
      <c r="AMI39" s="286"/>
      <c r="AMJ39" s="286"/>
      <c r="AMK39" s="286"/>
    </row>
    <row r="40" spans="1:1025" hidden="1">
      <c r="B40" s="293" t="s">
        <v>80</v>
      </c>
      <c r="C40" s="294" t="s">
        <v>177</v>
      </c>
      <c r="D40" s="295">
        <v>3</v>
      </c>
      <c r="E40" s="296">
        <v>4</v>
      </c>
      <c r="F40" s="295">
        <v>4</v>
      </c>
      <c r="G40" s="296">
        <v>5</v>
      </c>
      <c r="H40" s="295">
        <v>5</v>
      </c>
      <c r="I40" s="296">
        <v>3</v>
      </c>
      <c r="J40" s="295">
        <v>3</v>
      </c>
      <c r="K40" s="296">
        <v>4</v>
      </c>
      <c r="L40" s="295">
        <v>5</v>
      </c>
      <c r="M40" s="296">
        <v>5</v>
      </c>
      <c r="N40" s="295">
        <v>5</v>
      </c>
      <c r="O40" s="296">
        <v>2</v>
      </c>
      <c r="P40" s="295">
        <v>0</v>
      </c>
      <c r="Q40" s="296">
        <v>2</v>
      </c>
      <c r="R40" s="297" t="str">
        <f t="shared" si="2"/>
        <v>OKAY</v>
      </c>
    </row>
    <row r="41" spans="1:1025" hidden="1">
      <c r="B41" s="293" t="s">
        <v>208</v>
      </c>
      <c r="C41" s="294" t="s">
        <v>177</v>
      </c>
      <c r="D41" s="295">
        <v>16</v>
      </c>
      <c r="E41" s="296">
        <v>17</v>
      </c>
      <c r="F41" s="295">
        <v>10</v>
      </c>
      <c r="G41" s="296">
        <v>11</v>
      </c>
      <c r="H41" s="295">
        <v>16</v>
      </c>
      <c r="I41" s="296">
        <v>16</v>
      </c>
      <c r="J41" s="295">
        <v>11</v>
      </c>
      <c r="K41" s="296">
        <v>11</v>
      </c>
      <c r="L41" s="295">
        <v>16</v>
      </c>
      <c r="M41" s="296">
        <v>14</v>
      </c>
      <c r="N41" s="295">
        <v>0</v>
      </c>
      <c r="O41" s="296">
        <v>0</v>
      </c>
      <c r="P41" s="295">
        <v>0</v>
      </c>
      <c r="Q41" s="296">
        <v>0</v>
      </c>
      <c r="R41" s="297" t="str">
        <f t="shared" si="2"/>
        <v>OKAY</v>
      </c>
    </row>
    <row r="42" spans="1:1025" hidden="1">
      <c r="B42" s="293" t="s">
        <v>209</v>
      </c>
      <c r="C42" s="294" t="s">
        <v>177</v>
      </c>
      <c r="D42" s="295">
        <v>5</v>
      </c>
      <c r="E42" s="296">
        <v>5</v>
      </c>
      <c r="F42" s="295">
        <v>1</v>
      </c>
      <c r="G42" s="296">
        <v>1</v>
      </c>
      <c r="H42" s="295">
        <v>5</v>
      </c>
      <c r="I42" s="296">
        <v>3</v>
      </c>
      <c r="J42" s="295">
        <v>1</v>
      </c>
      <c r="K42" s="296">
        <v>3</v>
      </c>
      <c r="L42" s="295">
        <v>3</v>
      </c>
      <c r="M42" s="296">
        <v>3</v>
      </c>
      <c r="N42" s="295"/>
      <c r="O42" s="296"/>
      <c r="P42" s="295"/>
      <c r="Q42" s="296"/>
      <c r="R42" s="297" t="str">
        <f t="shared" si="2"/>
        <v>OKAY</v>
      </c>
    </row>
    <row r="43" spans="1:1025" hidden="1">
      <c r="B43" s="293" t="s">
        <v>210</v>
      </c>
      <c r="C43" s="294" t="s">
        <v>177</v>
      </c>
      <c r="D43" s="295">
        <v>5</v>
      </c>
      <c r="E43" s="296">
        <v>5</v>
      </c>
      <c r="F43" s="295">
        <v>4</v>
      </c>
      <c r="G43" s="296">
        <v>4</v>
      </c>
      <c r="H43" s="295">
        <v>5</v>
      </c>
      <c r="I43" s="296">
        <v>5</v>
      </c>
      <c r="J43" s="295">
        <v>4</v>
      </c>
      <c r="K43" s="296">
        <v>4</v>
      </c>
      <c r="L43" s="295">
        <v>5</v>
      </c>
      <c r="M43" s="296">
        <v>5</v>
      </c>
      <c r="N43" s="295">
        <v>0</v>
      </c>
      <c r="O43" s="296">
        <v>0</v>
      </c>
      <c r="P43" s="295">
        <v>0</v>
      </c>
      <c r="Q43" s="296">
        <v>0</v>
      </c>
      <c r="R43" s="297" t="str">
        <f t="shared" si="2"/>
        <v>OKAY</v>
      </c>
    </row>
    <row r="44" spans="1:1025" hidden="1">
      <c r="B44" s="293" t="s">
        <v>211</v>
      </c>
      <c r="C44" s="294" t="s">
        <v>177</v>
      </c>
      <c r="D44" s="295">
        <v>1</v>
      </c>
      <c r="E44" s="296">
        <v>1</v>
      </c>
      <c r="F44" s="295">
        <v>1</v>
      </c>
      <c r="G44" s="296">
        <v>1</v>
      </c>
      <c r="H44" s="295">
        <v>1</v>
      </c>
      <c r="I44" s="296">
        <v>1</v>
      </c>
      <c r="J44" s="295">
        <v>1</v>
      </c>
      <c r="K44" s="296">
        <v>1</v>
      </c>
      <c r="L44" s="295">
        <v>1</v>
      </c>
      <c r="M44" s="296">
        <v>1</v>
      </c>
      <c r="N44" s="295">
        <v>1</v>
      </c>
      <c r="O44" s="296">
        <v>1</v>
      </c>
      <c r="P44" s="295">
        <v>1</v>
      </c>
      <c r="Q44" s="296">
        <v>1</v>
      </c>
      <c r="R44" s="297" t="str">
        <f t="shared" si="2"/>
        <v>OKAY</v>
      </c>
    </row>
    <row r="45" spans="1:1025" hidden="1">
      <c r="B45" s="293" t="s">
        <v>212</v>
      </c>
      <c r="C45" s="294" t="s">
        <v>177</v>
      </c>
      <c r="D45" s="295">
        <v>2</v>
      </c>
      <c r="E45" s="296">
        <v>2</v>
      </c>
      <c r="F45" s="295">
        <v>2</v>
      </c>
      <c r="G45" s="296">
        <v>2</v>
      </c>
      <c r="H45" s="295">
        <v>2</v>
      </c>
      <c r="I45" s="296">
        <v>2</v>
      </c>
      <c r="J45" s="295">
        <v>2</v>
      </c>
      <c r="K45" s="296">
        <v>2</v>
      </c>
      <c r="L45" s="295">
        <v>2</v>
      </c>
      <c r="M45" s="296">
        <v>2</v>
      </c>
      <c r="N45" s="295">
        <v>2</v>
      </c>
      <c r="O45" s="296">
        <v>2</v>
      </c>
      <c r="P45" s="295">
        <v>2</v>
      </c>
      <c r="Q45" s="296">
        <v>2</v>
      </c>
      <c r="R45" s="297" t="str">
        <f t="shared" si="2"/>
        <v>OKAY</v>
      </c>
    </row>
    <row r="46" spans="1:1025" hidden="1">
      <c r="B46" s="293" t="s">
        <v>213</v>
      </c>
      <c r="C46" s="294" t="s">
        <v>177</v>
      </c>
      <c r="D46" s="295">
        <v>2</v>
      </c>
      <c r="E46" s="296">
        <v>2</v>
      </c>
      <c r="F46" s="295">
        <v>0</v>
      </c>
      <c r="G46" s="296">
        <v>4</v>
      </c>
      <c r="H46" s="295">
        <v>4</v>
      </c>
      <c r="I46" s="296">
        <v>1</v>
      </c>
      <c r="J46" s="295">
        <v>3</v>
      </c>
      <c r="K46" s="296">
        <v>2</v>
      </c>
      <c r="L46" s="295">
        <v>1</v>
      </c>
      <c r="M46" s="296">
        <v>1</v>
      </c>
      <c r="N46" s="295">
        <v>1</v>
      </c>
      <c r="O46" s="296">
        <v>1</v>
      </c>
      <c r="P46" s="295">
        <v>0</v>
      </c>
      <c r="Q46" s="296">
        <v>0</v>
      </c>
      <c r="R46" s="297" t="str">
        <f t="shared" si="2"/>
        <v>OKAY</v>
      </c>
      <c r="T46" s="299" t="s">
        <v>213</v>
      </c>
    </row>
    <row r="47" spans="1:1025" hidden="1">
      <c r="B47" s="293" t="s">
        <v>214</v>
      </c>
      <c r="C47" s="294" t="s">
        <v>177</v>
      </c>
      <c r="D47" s="295">
        <v>9</v>
      </c>
      <c r="E47" s="296">
        <v>9</v>
      </c>
      <c r="F47" s="295">
        <v>9</v>
      </c>
      <c r="G47" s="296">
        <v>9</v>
      </c>
      <c r="H47" s="295">
        <v>9</v>
      </c>
      <c r="I47" s="296">
        <v>9</v>
      </c>
      <c r="J47" s="295">
        <v>9</v>
      </c>
      <c r="K47" s="296">
        <v>9</v>
      </c>
      <c r="L47" s="295">
        <v>9</v>
      </c>
      <c r="M47" s="296">
        <v>9</v>
      </c>
      <c r="N47" s="295">
        <v>9</v>
      </c>
      <c r="O47" s="296">
        <v>9</v>
      </c>
      <c r="P47" s="295">
        <v>0</v>
      </c>
      <c r="Q47" s="296">
        <v>0</v>
      </c>
      <c r="R47" s="297" t="str">
        <f t="shared" si="2"/>
        <v>OKAY</v>
      </c>
      <c r="T47" s="299" t="s">
        <v>213</v>
      </c>
    </row>
    <row r="48" spans="1:1025">
      <c r="B48" s="293" t="s">
        <v>215</v>
      </c>
      <c r="C48" s="294" t="s">
        <v>181</v>
      </c>
      <c r="D48" s="295">
        <v>6</v>
      </c>
      <c r="E48" s="296">
        <v>6</v>
      </c>
      <c r="F48" s="295">
        <v>6</v>
      </c>
      <c r="G48" s="296">
        <v>6</v>
      </c>
      <c r="H48" s="295">
        <v>6</v>
      </c>
      <c r="I48" s="296">
        <v>6</v>
      </c>
      <c r="J48" s="295">
        <v>6</v>
      </c>
      <c r="K48" s="296">
        <v>6</v>
      </c>
      <c r="L48" s="295">
        <v>6</v>
      </c>
      <c r="M48" s="296">
        <v>6</v>
      </c>
      <c r="N48" s="295">
        <v>6</v>
      </c>
      <c r="O48" s="296">
        <v>6</v>
      </c>
      <c r="P48" s="295">
        <v>6</v>
      </c>
      <c r="Q48" s="296">
        <v>6</v>
      </c>
      <c r="R48" s="297" t="str">
        <f t="shared" si="2"/>
        <v>OKAY</v>
      </c>
      <c r="S48" s="299" t="s">
        <v>754</v>
      </c>
      <c r="T48" s="299"/>
    </row>
    <row r="49" spans="2:47" hidden="1">
      <c r="B49" s="293" t="s">
        <v>216</v>
      </c>
      <c r="C49" s="294" t="s">
        <v>177</v>
      </c>
      <c r="D49" s="295">
        <v>0</v>
      </c>
      <c r="E49" s="296">
        <v>5</v>
      </c>
      <c r="F49" s="295">
        <v>5</v>
      </c>
      <c r="G49" s="296">
        <v>4</v>
      </c>
      <c r="H49" s="295">
        <v>4</v>
      </c>
      <c r="I49" s="296">
        <v>3</v>
      </c>
      <c r="J49" s="295">
        <v>4</v>
      </c>
      <c r="K49" s="296">
        <v>5</v>
      </c>
      <c r="L49" s="295">
        <v>3</v>
      </c>
      <c r="M49" s="296">
        <v>4</v>
      </c>
      <c r="N49" s="295">
        <v>2</v>
      </c>
      <c r="O49" s="296">
        <v>2</v>
      </c>
      <c r="P49" s="295">
        <v>3</v>
      </c>
      <c r="Q49" s="296">
        <v>0</v>
      </c>
      <c r="R49" s="297">
        <f t="shared" si="2"/>
        <v>-2</v>
      </c>
    </row>
    <row r="50" spans="2:47" hidden="1">
      <c r="B50" s="293" t="s">
        <v>217</v>
      </c>
      <c r="C50" s="294" t="s">
        <v>177</v>
      </c>
      <c r="D50" s="295"/>
      <c r="E50" s="296"/>
      <c r="F50" s="295"/>
      <c r="G50" s="296"/>
      <c r="H50" s="295"/>
      <c r="I50" s="296"/>
      <c r="J50" s="295"/>
      <c r="K50" s="296"/>
      <c r="L50" s="295"/>
      <c r="M50" s="296"/>
      <c r="N50" s="295"/>
      <c r="O50" s="296"/>
      <c r="P50" s="295"/>
      <c r="Q50" s="296"/>
      <c r="R50" s="297" t="str">
        <f t="shared" si="2"/>
        <v>OKAY</v>
      </c>
    </row>
    <row r="51" spans="2:47">
      <c r="B51" s="293" t="s">
        <v>218</v>
      </c>
      <c r="C51" s="294" t="s">
        <v>181</v>
      </c>
      <c r="D51" s="295">
        <v>2</v>
      </c>
      <c r="E51" s="296">
        <v>2</v>
      </c>
      <c r="F51" s="295">
        <v>2</v>
      </c>
      <c r="G51" s="296">
        <v>2</v>
      </c>
      <c r="H51" s="295">
        <v>2</v>
      </c>
      <c r="I51" s="296">
        <v>2</v>
      </c>
      <c r="J51" s="295">
        <v>2</v>
      </c>
      <c r="K51" s="296">
        <v>2</v>
      </c>
      <c r="L51" s="295">
        <v>2</v>
      </c>
      <c r="M51" s="296">
        <v>2</v>
      </c>
      <c r="N51" s="295">
        <v>2</v>
      </c>
      <c r="O51" s="296">
        <v>2</v>
      </c>
      <c r="P51" s="295">
        <v>2</v>
      </c>
      <c r="Q51" s="296">
        <v>2</v>
      </c>
      <c r="R51" s="297" t="str">
        <f t="shared" si="2"/>
        <v>OKAY</v>
      </c>
      <c r="S51" s="299" t="s">
        <v>677</v>
      </c>
      <c r="T51" s="299"/>
    </row>
    <row r="52" spans="2:47">
      <c r="B52" s="293" t="s">
        <v>584</v>
      </c>
      <c r="C52" s="294" t="s">
        <v>181</v>
      </c>
      <c r="D52" s="295">
        <v>1</v>
      </c>
      <c r="E52" s="296">
        <v>1</v>
      </c>
      <c r="F52" s="295">
        <v>1</v>
      </c>
      <c r="G52" s="296">
        <v>1</v>
      </c>
      <c r="H52" s="295">
        <v>1</v>
      </c>
      <c r="I52" s="296">
        <v>1</v>
      </c>
      <c r="J52" s="295">
        <v>1</v>
      </c>
      <c r="K52" s="296">
        <v>1</v>
      </c>
      <c r="L52" s="295">
        <v>1</v>
      </c>
      <c r="M52" s="296">
        <v>1</v>
      </c>
      <c r="N52" s="295">
        <v>1</v>
      </c>
      <c r="O52" s="296">
        <v>1</v>
      </c>
      <c r="P52" s="295">
        <v>0</v>
      </c>
      <c r="Q52" s="296">
        <v>0</v>
      </c>
      <c r="R52" s="297" t="str">
        <f t="shared" ref="R52:R104" si="4">IF(D52+F52+H52+J52+L52+N52+P52-E52-G52-I52-K52-M52-O52-Q52=0,"OKAY",D52+F52+H52+J52+L52+N52+P52-E52-G52-I52-K52-M52-O52-Q52)</f>
        <v>OKAY</v>
      </c>
      <c r="S52" s="299" t="s">
        <v>669</v>
      </c>
      <c r="T52" s="299"/>
      <c r="U52" s="301"/>
      <c r="V52" s="301"/>
      <c r="W52" s="301"/>
      <c r="X52" s="301"/>
      <c r="AM52" s="301"/>
      <c r="AN52" s="301"/>
      <c r="AO52" s="301"/>
      <c r="AP52" s="301"/>
      <c r="AQ52" s="301"/>
      <c r="AR52" s="301"/>
      <c r="AS52" s="301"/>
      <c r="AT52" s="301"/>
      <c r="AU52" s="301"/>
    </row>
    <row r="53" spans="2:47" hidden="1">
      <c r="B53" s="293" t="s">
        <v>30</v>
      </c>
      <c r="C53" s="294" t="s">
        <v>177</v>
      </c>
      <c r="D53" s="295">
        <v>20</v>
      </c>
      <c r="E53" s="296">
        <v>28</v>
      </c>
      <c r="F53" s="295">
        <v>28</v>
      </c>
      <c r="G53" s="296">
        <v>33</v>
      </c>
      <c r="H53" s="295">
        <v>33</v>
      </c>
      <c r="I53" s="296">
        <v>31</v>
      </c>
      <c r="J53" s="295">
        <v>31</v>
      </c>
      <c r="K53" s="296">
        <v>33</v>
      </c>
      <c r="L53" s="295">
        <v>33</v>
      </c>
      <c r="M53" s="296">
        <v>27</v>
      </c>
      <c r="N53" s="295">
        <v>27</v>
      </c>
      <c r="O53" s="296">
        <v>24</v>
      </c>
      <c r="P53" s="295">
        <v>24</v>
      </c>
      <c r="Q53" s="296">
        <v>20</v>
      </c>
      <c r="R53" s="297" t="str">
        <f t="shared" si="4"/>
        <v>OKAY</v>
      </c>
      <c r="T53" s="299" t="s">
        <v>182</v>
      </c>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row>
    <row r="54" spans="2:47" hidden="1">
      <c r="B54" s="293" t="s">
        <v>219</v>
      </c>
      <c r="C54" s="294" t="s">
        <v>177</v>
      </c>
      <c r="D54" s="295"/>
      <c r="E54" s="296"/>
      <c r="F54" s="295"/>
      <c r="G54" s="296"/>
      <c r="H54" s="295"/>
      <c r="I54" s="296"/>
      <c r="J54" s="295"/>
      <c r="K54" s="296"/>
      <c r="L54" s="295"/>
      <c r="M54" s="296"/>
      <c r="N54" s="295"/>
      <c r="O54" s="296"/>
      <c r="P54" s="295"/>
      <c r="Q54" s="296"/>
      <c r="R54" s="297" t="str">
        <f t="shared" si="4"/>
        <v>OKAY</v>
      </c>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row>
    <row r="55" spans="2:47" hidden="1">
      <c r="B55" s="293" t="s">
        <v>220</v>
      </c>
      <c r="C55" s="294" t="s">
        <v>177</v>
      </c>
      <c r="D55" s="295"/>
      <c r="E55" s="296"/>
      <c r="F55" s="295"/>
      <c r="G55" s="296"/>
      <c r="H55" s="295"/>
      <c r="I55" s="296"/>
      <c r="J55" s="295"/>
      <c r="K55" s="296"/>
      <c r="L55" s="295"/>
      <c r="M55" s="296"/>
      <c r="N55" s="295"/>
      <c r="O55" s="296"/>
      <c r="P55" s="295"/>
      <c r="Q55" s="296"/>
      <c r="R55" s="297" t="str">
        <f t="shared" si="4"/>
        <v>OKAY</v>
      </c>
    </row>
    <row r="56" spans="2:47" hidden="1">
      <c r="B56" s="293" t="s">
        <v>221</v>
      </c>
      <c r="C56" s="294" t="s">
        <v>177</v>
      </c>
      <c r="D56" s="295">
        <v>1</v>
      </c>
      <c r="E56" s="296">
        <v>1</v>
      </c>
      <c r="F56" s="295">
        <v>1</v>
      </c>
      <c r="G56" s="296">
        <v>1</v>
      </c>
      <c r="H56" s="295">
        <v>1</v>
      </c>
      <c r="I56" s="296">
        <v>1</v>
      </c>
      <c r="J56" s="295">
        <v>1</v>
      </c>
      <c r="K56" s="296">
        <v>1</v>
      </c>
      <c r="L56" s="295">
        <v>1</v>
      </c>
      <c r="M56" s="296">
        <v>1</v>
      </c>
      <c r="N56" s="295">
        <v>1</v>
      </c>
      <c r="O56" s="296">
        <v>1</v>
      </c>
      <c r="P56" s="295">
        <v>1</v>
      </c>
      <c r="Q56" s="296">
        <v>1</v>
      </c>
      <c r="R56" s="297" t="str">
        <f t="shared" si="4"/>
        <v>OKAY</v>
      </c>
      <c r="T56" s="299"/>
    </row>
    <row r="57" spans="2:47" hidden="1">
      <c r="B57" s="293" t="s">
        <v>222</v>
      </c>
      <c r="C57" s="294" t="s">
        <v>177</v>
      </c>
      <c r="D57" s="295">
        <v>3</v>
      </c>
      <c r="E57" s="296">
        <v>3</v>
      </c>
      <c r="F57" s="295">
        <v>3</v>
      </c>
      <c r="G57" s="296">
        <v>3</v>
      </c>
      <c r="H57" s="295">
        <v>3</v>
      </c>
      <c r="I57" s="296">
        <v>3</v>
      </c>
      <c r="J57" s="295">
        <v>3</v>
      </c>
      <c r="K57" s="296">
        <v>3</v>
      </c>
      <c r="L57" s="295">
        <v>3</v>
      </c>
      <c r="M57" s="296">
        <v>3</v>
      </c>
      <c r="N57" s="295">
        <v>3</v>
      </c>
      <c r="O57" s="296">
        <v>3</v>
      </c>
      <c r="P57" s="295">
        <v>3</v>
      </c>
      <c r="Q57" s="296">
        <v>3</v>
      </c>
      <c r="R57" s="297" t="str">
        <f t="shared" si="4"/>
        <v>OKAY</v>
      </c>
      <c r="T57" s="299" t="s">
        <v>204</v>
      </c>
    </row>
    <row r="58" spans="2:47" hidden="1">
      <c r="B58" s="293" t="s">
        <v>223</v>
      </c>
      <c r="C58" s="294" t="s">
        <v>177</v>
      </c>
      <c r="D58" s="295">
        <v>6</v>
      </c>
      <c r="E58" s="296">
        <v>6</v>
      </c>
      <c r="F58" s="295">
        <v>6</v>
      </c>
      <c r="G58" s="296">
        <v>6</v>
      </c>
      <c r="H58" s="295">
        <v>6</v>
      </c>
      <c r="I58" s="296">
        <v>6</v>
      </c>
      <c r="J58" s="295">
        <v>6</v>
      </c>
      <c r="K58" s="296">
        <v>6</v>
      </c>
      <c r="L58" s="295">
        <v>6</v>
      </c>
      <c r="M58" s="296">
        <v>6</v>
      </c>
      <c r="N58" s="295">
        <v>6</v>
      </c>
      <c r="O58" s="296">
        <v>6</v>
      </c>
      <c r="P58" s="295">
        <v>6</v>
      </c>
      <c r="Q58" s="296">
        <v>6</v>
      </c>
      <c r="R58" s="297" t="str">
        <f t="shared" si="4"/>
        <v>OKAY</v>
      </c>
    </row>
    <row r="59" spans="2:47" hidden="1">
      <c r="B59" s="293" t="s">
        <v>224</v>
      </c>
      <c r="C59" s="294" t="s">
        <v>177</v>
      </c>
      <c r="D59" s="295">
        <v>10</v>
      </c>
      <c r="E59" s="296">
        <v>10</v>
      </c>
      <c r="F59" s="295">
        <v>10</v>
      </c>
      <c r="G59" s="296">
        <v>10</v>
      </c>
      <c r="H59" s="295">
        <v>10</v>
      </c>
      <c r="I59" s="296">
        <v>10</v>
      </c>
      <c r="J59" s="295">
        <v>10</v>
      </c>
      <c r="K59" s="296">
        <v>10</v>
      </c>
      <c r="L59" s="295">
        <v>10</v>
      </c>
      <c r="M59" s="296">
        <v>10</v>
      </c>
      <c r="N59" s="295">
        <v>10</v>
      </c>
      <c r="O59" s="296">
        <v>10</v>
      </c>
      <c r="P59" s="295">
        <v>10</v>
      </c>
      <c r="Q59" s="296">
        <v>10</v>
      </c>
      <c r="R59" s="297" t="str">
        <f t="shared" si="4"/>
        <v>OKAY</v>
      </c>
    </row>
    <row r="60" spans="2:47" hidden="1">
      <c r="B60" s="293" t="s">
        <v>225</v>
      </c>
      <c r="C60" s="294" t="s">
        <v>177</v>
      </c>
      <c r="D60" s="295">
        <v>1</v>
      </c>
      <c r="E60" s="296">
        <v>1</v>
      </c>
      <c r="F60" s="295">
        <v>1</v>
      </c>
      <c r="G60" s="296">
        <v>1</v>
      </c>
      <c r="H60" s="295">
        <v>1</v>
      </c>
      <c r="I60" s="296">
        <v>1</v>
      </c>
      <c r="J60" s="295">
        <v>1</v>
      </c>
      <c r="K60" s="296">
        <v>1</v>
      </c>
      <c r="L60" s="295">
        <v>1</v>
      </c>
      <c r="M60" s="296">
        <v>1</v>
      </c>
      <c r="N60" s="295">
        <v>1</v>
      </c>
      <c r="O60" s="296">
        <v>1</v>
      </c>
      <c r="P60" s="295">
        <v>1</v>
      </c>
      <c r="Q60" s="296">
        <v>1</v>
      </c>
      <c r="R60" s="297" t="str">
        <f t="shared" si="4"/>
        <v>OKAY</v>
      </c>
    </row>
    <row r="61" spans="2:47" hidden="1">
      <c r="B61" s="293" t="s">
        <v>226</v>
      </c>
      <c r="C61" s="294" t="s">
        <v>177</v>
      </c>
      <c r="D61" s="295">
        <v>15</v>
      </c>
      <c r="E61" s="296">
        <v>15</v>
      </c>
      <c r="F61" s="295">
        <v>15</v>
      </c>
      <c r="G61" s="296">
        <v>15</v>
      </c>
      <c r="H61" s="295">
        <v>15</v>
      </c>
      <c r="I61" s="296">
        <v>15</v>
      </c>
      <c r="J61" s="295">
        <v>15</v>
      </c>
      <c r="K61" s="296">
        <v>15</v>
      </c>
      <c r="L61" s="295">
        <v>15</v>
      </c>
      <c r="M61" s="296">
        <v>15</v>
      </c>
      <c r="N61" s="295">
        <v>15</v>
      </c>
      <c r="O61" s="296">
        <v>15</v>
      </c>
      <c r="P61" s="295">
        <v>15</v>
      </c>
      <c r="Q61" s="296">
        <v>15</v>
      </c>
      <c r="R61" s="297" t="str">
        <f t="shared" si="4"/>
        <v>OKAY</v>
      </c>
    </row>
    <row r="62" spans="2:47" hidden="1">
      <c r="B62" s="293" t="s">
        <v>227</v>
      </c>
      <c r="C62" s="294" t="s">
        <v>177</v>
      </c>
      <c r="D62" s="295">
        <v>3</v>
      </c>
      <c r="E62" s="296">
        <v>3</v>
      </c>
      <c r="F62" s="295">
        <v>3</v>
      </c>
      <c r="G62" s="296">
        <v>3</v>
      </c>
      <c r="H62" s="295">
        <v>3</v>
      </c>
      <c r="I62" s="296">
        <v>3</v>
      </c>
      <c r="J62" s="295">
        <v>3</v>
      </c>
      <c r="K62" s="296">
        <v>3</v>
      </c>
      <c r="L62" s="295">
        <v>3</v>
      </c>
      <c r="M62" s="296">
        <v>3</v>
      </c>
      <c r="N62" s="295">
        <v>3</v>
      </c>
      <c r="O62" s="296">
        <v>3</v>
      </c>
      <c r="P62" s="295">
        <v>3</v>
      </c>
      <c r="Q62" s="296">
        <v>3</v>
      </c>
      <c r="R62" s="297" t="str">
        <f t="shared" si="4"/>
        <v>OKAY</v>
      </c>
      <c r="T62" s="299"/>
    </row>
    <row r="63" spans="2:47" hidden="1">
      <c r="B63" s="293" t="s">
        <v>228</v>
      </c>
      <c r="C63" s="294" t="s">
        <v>177</v>
      </c>
      <c r="D63" s="295">
        <v>8</v>
      </c>
      <c r="E63" s="296">
        <v>9</v>
      </c>
      <c r="F63" s="295">
        <v>10</v>
      </c>
      <c r="G63" s="296">
        <v>11</v>
      </c>
      <c r="H63" s="295">
        <v>10</v>
      </c>
      <c r="I63" s="296">
        <v>9</v>
      </c>
      <c r="J63" s="295">
        <v>9</v>
      </c>
      <c r="K63" s="296">
        <v>9</v>
      </c>
      <c r="L63" s="295">
        <v>10</v>
      </c>
      <c r="M63" s="296">
        <v>9</v>
      </c>
      <c r="N63" s="295">
        <v>4</v>
      </c>
      <c r="O63" s="296">
        <v>4</v>
      </c>
      <c r="P63" s="295">
        <v>4</v>
      </c>
      <c r="Q63" s="296">
        <v>4</v>
      </c>
      <c r="R63" s="297" t="str">
        <f t="shared" si="4"/>
        <v>OKAY</v>
      </c>
    </row>
    <row r="64" spans="2:47" hidden="1">
      <c r="B64" s="293" t="s">
        <v>229</v>
      </c>
      <c r="C64" s="294" t="s">
        <v>177</v>
      </c>
      <c r="D64" s="295">
        <v>30</v>
      </c>
      <c r="E64" s="296">
        <v>30</v>
      </c>
      <c r="F64" s="295">
        <v>30</v>
      </c>
      <c r="G64" s="296">
        <v>30</v>
      </c>
      <c r="H64" s="295">
        <v>30</v>
      </c>
      <c r="I64" s="296">
        <v>30</v>
      </c>
      <c r="J64" s="295">
        <v>30</v>
      </c>
      <c r="K64" s="296">
        <v>30</v>
      </c>
      <c r="L64" s="295">
        <v>30</v>
      </c>
      <c r="M64" s="296">
        <v>30</v>
      </c>
      <c r="N64" s="295">
        <v>30</v>
      </c>
      <c r="O64" s="296">
        <v>30</v>
      </c>
      <c r="P64" s="295">
        <v>30</v>
      </c>
      <c r="Q64" s="296">
        <v>30</v>
      </c>
      <c r="R64" s="297" t="str">
        <f t="shared" si="4"/>
        <v>OKAY</v>
      </c>
    </row>
    <row r="65" spans="1:1025" hidden="1">
      <c r="B65" s="293" t="s">
        <v>230</v>
      </c>
      <c r="C65" s="294" t="s">
        <v>177</v>
      </c>
      <c r="D65" s="295"/>
      <c r="E65" s="296">
        <v>3</v>
      </c>
      <c r="F65" s="295">
        <v>3</v>
      </c>
      <c r="G65" s="296">
        <v>3</v>
      </c>
      <c r="H65" s="295">
        <v>3</v>
      </c>
      <c r="I65" s="296">
        <v>3</v>
      </c>
      <c r="J65" s="295">
        <v>3</v>
      </c>
      <c r="K65" s="296">
        <v>3</v>
      </c>
      <c r="L65" s="295">
        <v>3</v>
      </c>
      <c r="M65" s="296">
        <v>3</v>
      </c>
      <c r="N65" s="295">
        <v>3</v>
      </c>
      <c r="O65" s="296">
        <v>3</v>
      </c>
      <c r="P65" s="295">
        <v>3</v>
      </c>
      <c r="Q65" s="296"/>
      <c r="R65" s="297" t="str">
        <f t="shared" si="4"/>
        <v>OKAY</v>
      </c>
    </row>
    <row r="66" spans="1:1025" s="126" customFormat="1">
      <c r="A66" s="286"/>
      <c r="B66" s="293" t="s">
        <v>607</v>
      </c>
      <c r="C66" s="294" t="s">
        <v>181</v>
      </c>
      <c r="D66" s="295">
        <v>0</v>
      </c>
      <c r="E66" s="296">
        <v>1</v>
      </c>
      <c r="F66" s="295">
        <v>1</v>
      </c>
      <c r="G66" s="296">
        <v>2</v>
      </c>
      <c r="H66" s="295">
        <v>2</v>
      </c>
      <c r="I66" s="296">
        <v>1</v>
      </c>
      <c r="J66" s="295">
        <v>1</v>
      </c>
      <c r="K66" s="296">
        <v>2</v>
      </c>
      <c r="L66" s="295">
        <v>2</v>
      </c>
      <c r="M66" s="296">
        <v>3</v>
      </c>
      <c r="N66" s="295">
        <v>3</v>
      </c>
      <c r="O66" s="296">
        <v>0</v>
      </c>
      <c r="P66" s="295">
        <v>0</v>
      </c>
      <c r="Q66" s="296">
        <v>0</v>
      </c>
      <c r="R66" s="297" t="str">
        <f t="shared" si="4"/>
        <v>OKAY</v>
      </c>
      <c r="S66" s="299" t="s">
        <v>669</v>
      </c>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6"/>
      <c r="AY66" s="286"/>
      <c r="AZ66" s="286"/>
      <c r="BA66" s="286"/>
      <c r="BB66" s="286"/>
      <c r="BC66" s="286"/>
      <c r="BD66" s="286"/>
      <c r="BE66" s="286"/>
      <c r="BF66" s="286"/>
      <c r="BG66" s="286"/>
      <c r="BH66" s="286"/>
      <c r="BI66" s="286"/>
      <c r="BJ66" s="286"/>
      <c r="BK66" s="286"/>
      <c r="BL66" s="286"/>
      <c r="BM66" s="286"/>
      <c r="BN66" s="286"/>
      <c r="BO66" s="286"/>
      <c r="BP66" s="286"/>
      <c r="BQ66" s="286"/>
      <c r="BR66" s="286"/>
      <c r="BS66" s="286"/>
      <c r="BT66" s="286"/>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c r="CQ66" s="286"/>
      <c r="CR66" s="286"/>
      <c r="CS66" s="286"/>
      <c r="CT66" s="286"/>
      <c r="CU66" s="286"/>
      <c r="CV66" s="286"/>
      <c r="CW66" s="286"/>
      <c r="CX66" s="286"/>
      <c r="CY66" s="286"/>
      <c r="CZ66" s="286"/>
      <c r="DA66" s="286"/>
      <c r="DB66" s="286"/>
      <c r="DC66" s="286"/>
      <c r="DD66" s="286"/>
      <c r="DE66" s="286"/>
      <c r="DF66" s="286"/>
      <c r="DG66" s="286"/>
      <c r="DH66" s="286"/>
      <c r="DI66" s="286"/>
      <c r="DJ66" s="286"/>
      <c r="DK66" s="286"/>
      <c r="DL66" s="286"/>
      <c r="DM66" s="286"/>
      <c r="DN66" s="286"/>
      <c r="DO66" s="286"/>
      <c r="DP66" s="286"/>
      <c r="DQ66" s="286"/>
      <c r="DR66" s="286"/>
      <c r="DS66" s="286"/>
      <c r="DT66" s="286"/>
      <c r="DU66" s="286"/>
      <c r="DV66" s="286"/>
      <c r="DW66" s="286"/>
      <c r="DX66" s="286"/>
      <c r="DY66" s="286"/>
      <c r="DZ66" s="286"/>
      <c r="EA66" s="286"/>
      <c r="EB66" s="286"/>
      <c r="EC66" s="286"/>
      <c r="ED66" s="286"/>
      <c r="EE66" s="286"/>
      <c r="EF66" s="286"/>
      <c r="EG66" s="286"/>
      <c r="EH66" s="286"/>
      <c r="EI66" s="286"/>
      <c r="EJ66" s="286"/>
      <c r="EK66" s="286"/>
      <c r="EL66" s="286"/>
      <c r="EM66" s="286"/>
      <c r="EN66" s="286"/>
      <c r="EO66" s="286"/>
      <c r="EP66" s="286"/>
      <c r="EQ66" s="286"/>
      <c r="ER66" s="286"/>
      <c r="ES66" s="286"/>
      <c r="ET66" s="286"/>
      <c r="EU66" s="286"/>
      <c r="EV66" s="286"/>
      <c r="EW66" s="286"/>
      <c r="EX66" s="286"/>
      <c r="EY66" s="286"/>
      <c r="EZ66" s="286"/>
      <c r="FA66" s="286"/>
      <c r="FB66" s="286"/>
      <c r="FC66" s="286"/>
      <c r="FD66" s="286"/>
      <c r="FE66" s="286"/>
      <c r="FF66" s="286"/>
      <c r="FG66" s="286"/>
      <c r="FH66" s="286"/>
      <c r="FI66" s="286"/>
      <c r="FJ66" s="286"/>
      <c r="FK66" s="286"/>
      <c r="FL66" s="286"/>
      <c r="FM66" s="286"/>
      <c r="FN66" s="286"/>
      <c r="FO66" s="286"/>
      <c r="FP66" s="286"/>
      <c r="FQ66" s="286"/>
      <c r="FR66" s="286"/>
      <c r="FS66" s="286"/>
      <c r="FT66" s="286"/>
      <c r="FU66" s="286"/>
      <c r="FV66" s="286"/>
      <c r="FW66" s="286"/>
      <c r="FX66" s="286"/>
      <c r="FY66" s="286"/>
      <c r="FZ66" s="286"/>
      <c r="GA66" s="286"/>
      <c r="GB66" s="286"/>
      <c r="GC66" s="286"/>
      <c r="GD66" s="286"/>
      <c r="GE66" s="286"/>
      <c r="GF66" s="286"/>
      <c r="GG66" s="286"/>
      <c r="GH66" s="286"/>
      <c r="GI66" s="286"/>
      <c r="GJ66" s="286"/>
      <c r="GK66" s="286"/>
      <c r="GL66" s="286"/>
      <c r="GM66" s="286"/>
      <c r="GN66" s="286"/>
      <c r="GO66" s="286"/>
      <c r="GP66" s="286"/>
      <c r="GQ66" s="286"/>
      <c r="GR66" s="286"/>
      <c r="GS66" s="286"/>
      <c r="GT66" s="286"/>
      <c r="GU66" s="286"/>
      <c r="GV66" s="286"/>
      <c r="GW66" s="286"/>
      <c r="GX66" s="286"/>
      <c r="GY66" s="286"/>
      <c r="GZ66" s="286"/>
      <c r="HA66" s="286"/>
      <c r="HB66" s="286"/>
      <c r="HC66" s="286"/>
      <c r="HD66" s="286"/>
      <c r="HE66" s="286"/>
      <c r="HF66" s="286"/>
      <c r="HG66" s="286"/>
      <c r="HH66" s="286"/>
      <c r="HI66" s="286"/>
      <c r="HJ66" s="286"/>
      <c r="HK66" s="286"/>
      <c r="HL66" s="286"/>
      <c r="HM66" s="286"/>
      <c r="HN66" s="286"/>
      <c r="HO66" s="286"/>
      <c r="HP66" s="286"/>
      <c r="HQ66" s="286"/>
      <c r="HR66" s="286"/>
      <c r="HS66" s="286"/>
      <c r="HT66" s="286"/>
      <c r="HU66" s="286"/>
      <c r="HV66" s="286"/>
      <c r="HW66" s="286"/>
      <c r="HX66" s="286"/>
      <c r="HY66" s="286"/>
      <c r="HZ66" s="286"/>
      <c r="IA66" s="286"/>
      <c r="IB66" s="286"/>
      <c r="IC66" s="286"/>
      <c r="ID66" s="286"/>
      <c r="IE66" s="286"/>
      <c r="IF66" s="286"/>
      <c r="IG66" s="286"/>
      <c r="IH66" s="286"/>
      <c r="II66" s="286"/>
      <c r="IJ66" s="286"/>
      <c r="IK66" s="286"/>
      <c r="IL66" s="286"/>
      <c r="IM66" s="286"/>
      <c r="IN66" s="286"/>
      <c r="IO66" s="286"/>
      <c r="IP66" s="286"/>
      <c r="IQ66" s="286"/>
      <c r="IR66" s="286"/>
      <c r="IS66" s="286"/>
      <c r="IT66" s="286"/>
      <c r="IU66" s="286"/>
      <c r="IV66" s="286"/>
      <c r="IW66" s="286"/>
      <c r="IX66" s="286"/>
      <c r="IY66" s="286"/>
      <c r="IZ66" s="286"/>
      <c r="JA66" s="286"/>
      <c r="JB66" s="286"/>
      <c r="JC66" s="286"/>
      <c r="JD66" s="286"/>
      <c r="JE66" s="286"/>
      <c r="JF66" s="286"/>
      <c r="JG66" s="286"/>
      <c r="JH66" s="286"/>
      <c r="JI66" s="286"/>
      <c r="JJ66" s="286"/>
      <c r="JK66" s="286"/>
      <c r="JL66" s="286"/>
      <c r="JM66" s="286"/>
      <c r="JN66" s="286"/>
      <c r="JO66" s="286"/>
      <c r="JP66" s="286"/>
      <c r="JQ66" s="286"/>
      <c r="JR66" s="286"/>
      <c r="JS66" s="286"/>
      <c r="JT66" s="286"/>
      <c r="JU66" s="286"/>
      <c r="JV66" s="286"/>
      <c r="JW66" s="286"/>
      <c r="JX66" s="286"/>
      <c r="JY66" s="286"/>
      <c r="JZ66" s="286"/>
      <c r="KA66" s="286"/>
      <c r="KB66" s="286"/>
      <c r="KC66" s="286"/>
      <c r="KD66" s="286"/>
      <c r="KE66" s="286"/>
      <c r="KF66" s="286"/>
      <c r="KG66" s="286"/>
      <c r="KH66" s="286"/>
      <c r="KI66" s="286"/>
      <c r="KJ66" s="286"/>
      <c r="KK66" s="286"/>
      <c r="KL66" s="286"/>
      <c r="KM66" s="286"/>
      <c r="KN66" s="286"/>
      <c r="KO66" s="286"/>
      <c r="KP66" s="286"/>
      <c r="KQ66" s="286"/>
      <c r="KR66" s="286"/>
      <c r="KS66" s="286"/>
      <c r="KT66" s="286"/>
      <c r="KU66" s="286"/>
      <c r="KV66" s="286"/>
      <c r="KW66" s="286"/>
      <c r="KX66" s="286"/>
      <c r="KY66" s="286"/>
      <c r="KZ66" s="286"/>
      <c r="LA66" s="286"/>
      <c r="LB66" s="286"/>
      <c r="LC66" s="286"/>
      <c r="LD66" s="286"/>
      <c r="LE66" s="286"/>
      <c r="LF66" s="286"/>
      <c r="LG66" s="286"/>
      <c r="LH66" s="286"/>
      <c r="LI66" s="286"/>
      <c r="LJ66" s="286"/>
      <c r="LK66" s="286"/>
      <c r="LL66" s="286"/>
      <c r="LM66" s="286"/>
      <c r="LN66" s="286"/>
      <c r="LO66" s="286"/>
      <c r="LP66" s="286"/>
      <c r="LQ66" s="286"/>
      <c r="LR66" s="286"/>
      <c r="LS66" s="286"/>
      <c r="LT66" s="286"/>
      <c r="LU66" s="286"/>
      <c r="LV66" s="286"/>
      <c r="LW66" s="286"/>
      <c r="LX66" s="286"/>
      <c r="LY66" s="286"/>
      <c r="LZ66" s="286"/>
      <c r="MA66" s="286"/>
      <c r="MB66" s="286"/>
      <c r="MC66" s="286"/>
      <c r="MD66" s="286"/>
      <c r="ME66" s="286"/>
      <c r="MF66" s="286"/>
      <c r="MG66" s="286"/>
      <c r="MH66" s="286"/>
      <c r="MI66" s="286"/>
      <c r="MJ66" s="286"/>
      <c r="MK66" s="286"/>
      <c r="ML66" s="286"/>
      <c r="MM66" s="286"/>
      <c r="MN66" s="286"/>
      <c r="MO66" s="286"/>
      <c r="MP66" s="286"/>
      <c r="MQ66" s="286"/>
      <c r="MR66" s="286"/>
      <c r="MS66" s="286"/>
      <c r="MT66" s="286"/>
      <c r="MU66" s="286"/>
      <c r="MV66" s="286"/>
      <c r="MW66" s="286"/>
      <c r="MX66" s="286"/>
      <c r="MY66" s="286"/>
      <c r="MZ66" s="286"/>
      <c r="NA66" s="286"/>
      <c r="NB66" s="286"/>
      <c r="NC66" s="286"/>
      <c r="ND66" s="286"/>
      <c r="NE66" s="286"/>
      <c r="NF66" s="286"/>
      <c r="NG66" s="286"/>
      <c r="NH66" s="286"/>
      <c r="NI66" s="286"/>
      <c r="NJ66" s="286"/>
      <c r="NK66" s="286"/>
      <c r="NL66" s="286"/>
      <c r="NM66" s="286"/>
      <c r="NN66" s="286"/>
      <c r="NO66" s="286"/>
      <c r="NP66" s="286"/>
      <c r="NQ66" s="286"/>
      <c r="NR66" s="286"/>
      <c r="NS66" s="286"/>
      <c r="NT66" s="286"/>
      <c r="NU66" s="286"/>
      <c r="NV66" s="286"/>
      <c r="NW66" s="286"/>
      <c r="NX66" s="286"/>
      <c r="NY66" s="286"/>
      <c r="NZ66" s="286"/>
      <c r="OA66" s="286"/>
      <c r="OB66" s="286"/>
      <c r="OC66" s="286"/>
      <c r="OD66" s="286"/>
      <c r="OE66" s="286"/>
      <c r="OF66" s="286"/>
      <c r="OG66" s="286"/>
      <c r="OH66" s="286"/>
      <c r="OI66" s="286"/>
      <c r="OJ66" s="286"/>
      <c r="OK66" s="286"/>
      <c r="OL66" s="286"/>
      <c r="OM66" s="286"/>
      <c r="ON66" s="286"/>
      <c r="OO66" s="286"/>
      <c r="OP66" s="286"/>
      <c r="OQ66" s="286"/>
      <c r="OR66" s="286"/>
      <c r="OS66" s="286"/>
      <c r="OT66" s="286"/>
      <c r="OU66" s="286"/>
      <c r="OV66" s="286"/>
      <c r="OW66" s="286"/>
      <c r="OX66" s="286"/>
      <c r="OY66" s="286"/>
      <c r="OZ66" s="286"/>
      <c r="PA66" s="286"/>
      <c r="PB66" s="286"/>
      <c r="PC66" s="286"/>
      <c r="PD66" s="286"/>
      <c r="PE66" s="286"/>
      <c r="PF66" s="286"/>
      <c r="PG66" s="286"/>
      <c r="PH66" s="286"/>
      <c r="PI66" s="286"/>
      <c r="PJ66" s="286"/>
      <c r="PK66" s="286"/>
      <c r="PL66" s="286"/>
      <c r="PM66" s="286"/>
      <c r="PN66" s="286"/>
      <c r="PO66" s="286"/>
      <c r="PP66" s="286"/>
      <c r="PQ66" s="286"/>
      <c r="PR66" s="286"/>
      <c r="PS66" s="286"/>
      <c r="PT66" s="286"/>
      <c r="PU66" s="286"/>
      <c r="PV66" s="286"/>
      <c r="PW66" s="286"/>
      <c r="PX66" s="286"/>
      <c r="PY66" s="286"/>
      <c r="PZ66" s="286"/>
      <c r="QA66" s="286"/>
      <c r="QB66" s="286"/>
      <c r="QC66" s="286"/>
      <c r="QD66" s="286"/>
      <c r="QE66" s="286"/>
      <c r="QF66" s="286"/>
      <c r="QG66" s="286"/>
      <c r="QH66" s="286"/>
      <c r="QI66" s="286"/>
      <c r="QJ66" s="286"/>
      <c r="QK66" s="286"/>
      <c r="QL66" s="286"/>
      <c r="QM66" s="286"/>
      <c r="QN66" s="286"/>
      <c r="QO66" s="286"/>
      <c r="QP66" s="286"/>
      <c r="QQ66" s="286"/>
      <c r="QR66" s="286"/>
      <c r="QS66" s="286"/>
      <c r="QT66" s="286"/>
      <c r="QU66" s="286"/>
      <c r="QV66" s="286"/>
      <c r="QW66" s="286"/>
      <c r="QX66" s="286"/>
      <c r="QY66" s="286"/>
      <c r="QZ66" s="286"/>
      <c r="RA66" s="286"/>
      <c r="RB66" s="286"/>
      <c r="RC66" s="286"/>
      <c r="RD66" s="286"/>
      <c r="RE66" s="286"/>
      <c r="RF66" s="286"/>
      <c r="RG66" s="286"/>
      <c r="RH66" s="286"/>
      <c r="RI66" s="286"/>
      <c r="RJ66" s="286"/>
      <c r="RK66" s="286"/>
      <c r="RL66" s="286"/>
      <c r="RM66" s="286"/>
      <c r="RN66" s="286"/>
      <c r="RO66" s="286"/>
      <c r="RP66" s="286"/>
      <c r="RQ66" s="286"/>
      <c r="RR66" s="286"/>
      <c r="RS66" s="286"/>
      <c r="RT66" s="286"/>
      <c r="RU66" s="286"/>
      <c r="RV66" s="286"/>
      <c r="RW66" s="286"/>
      <c r="RX66" s="286"/>
      <c r="RY66" s="286"/>
      <c r="RZ66" s="286"/>
      <c r="SA66" s="286"/>
      <c r="SB66" s="286"/>
      <c r="SC66" s="286"/>
      <c r="SD66" s="286"/>
      <c r="SE66" s="286"/>
      <c r="SF66" s="286"/>
      <c r="SG66" s="286"/>
      <c r="SH66" s="286"/>
      <c r="SI66" s="286"/>
      <c r="SJ66" s="286"/>
      <c r="SK66" s="286"/>
      <c r="SL66" s="286"/>
      <c r="SM66" s="286"/>
      <c r="SN66" s="286"/>
      <c r="SO66" s="286"/>
      <c r="SP66" s="286"/>
      <c r="SQ66" s="286"/>
      <c r="SR66" s="286"/>
      <c r="SS66" s="286"/>
      <c r="ST66" s="286"/>
      <c r="SU66" s="286"/>
      <c r="SV66" s="286"/>
      <c r="SW66" s="286"/>
      <c r="SX66" s="286"/>
      <c r="SY66" s="286"/>
      <c r="SZ66" s="286"/>
      <c r="TA66" s="286"/>
      <c r="TB66" s="286"/>
      <c r="TC66" s="286"/>
      <c r="TD66" s="286"/>
      <c r="TE66" s="286"/>
      <c r="TF66" s="286"/>
      <c r="TG66" s="286"/>
      <c r="TH66" s="286"/>
      <c r="TI66" s="286"/>
      <c r="TJ66" s="286"/>
      <c r="TK66" s="286"/>
      <c r="TL66" s="286"/>
      <c r="TM66" s="286"/>
      <c r="TN66" s="286"/>
      <c r="TO66" s="286"/>
      <c r="TP66" s="286"/>
      <c r="TQ66" s="286"/>
      <c r="TR66" s="286"/>
      <c r="TS66" s="286"/>
      <c r="TT66" s="286"/>
      <c r="TU66" s="286"/>
      <c r="TV66" s="286"/>
      <c r="TW66" s="286"/>
      <c r="TX66" s="286"/>
      <c r="TY66" s="286"/>
      <c r="TZ66" s="286"/>
      <c r="UA66" s="286"/>
      <c r="UB66" s="286"/>
      <c r="UC66" s="286"/>
      <c r="UD66" s="286"/>
      <c r="UE66" s="286"/>
      <c r="UF66" s="286"/>
      <c r="UG66" s="286"/>
      <c r="UH66" s="286"/>
      <c r="UI66" s="286"/>
      <c r="UJ66" s="286"/>
      <c r="UK66" s="286"/>
      <c r="UL66" s="286"/>
      <c r="UM66" s="286"/>
      <c r="UN66" s="286"/>
      <c r="UO66" s="286"/>
      <c r="UP66" s="286"/>
      <c r="UQ66" s="286"/>
      <c r="UR66" s="286"/>
      <c r="US66" s="286"/>
      <c r="UT66" s="286"/>
      <c r="UU66" s="286"/>
      <c r="UV66" s="286"/>
      <c r="UW66" s="286"/>
      <c r="UX66" s="286"/>
      <c r="UY66" s="286"/>
      <c r="UZ66" s="286"/>
      <c r="VA66" s="286"/>
      <c r="VB66" s="286"/>
      <c r="VC66" s="286"/>
      <c r="VD66" s="286"/>
      <c r="VE66" s="286"/>
      <c r="VF66" s="286"/>
      <c r="VG66" s="286"/>
      <c r="VH66" s="286"/>
      <c r="VI66" s="286"/>
      <c r="VJ66" s="286"/>
      <c r="VK66" s="286"/>
      <c r="VL66" s="286"/>
      <c r="VM66" s="286"/>
      <c r="VN66" s="286"/>
      <c r="VO66" s="286"/>
      <c r="VP66" s="286"/>
      <c r="VQ66" s="286"/>
      <c r="VR66" s="286"/>
      <c r="VS66" s="286"/>
      <c r="VT66" s="286"/>
      <c r="VU66" s="286"/>
      <c r="VV66" s="286"/>
      <c r="VW66" s="286"/>
      <c r="VX66" s="286"/>
      <c r="VY66" s="286"/>
      <c r="VZ66" s="286"/>
      <c r="WA66" s="286"/>
      <c r="WB66" s="286"/>
      <c r="WC66" s="286"/>
      <c r="WD66" s="286"/>
      <c r="WE66" s="286"/>
      <c r="WF66" s="286"/>
      <c r="WG66" s="286"/>
      <c r="WH66" s="286"/>
      <c r="WI66" s="286"/>
      <c r="WJ66" s="286"/>
      <c r="WK66" s="286"/>
      <c r="WL66" s="286"/>
      <c r="WM66" s="286"/>
      <c r="WN66" s="286"/>
      <c r="WO66" s="286"/>
      <c r="WP66" s="286"/>
      <c r="WQ66" s="286"/>
      <c r="WR66" s="286"/>
      <c r="WS66" s="286"/>
      <c r="WT66" s="286"/>
      <c r="WU66" s="286"/>
      <c r="WV66" s="286"/>
      <c r="WW66" s="286"/>
      <c r="WX66" s="286"/>
      <c r="WY66" s="286"/>
      <c r="WZ66" s="286"/>
      <c r="XA66" s="286"/>
      <c r="XB66" s="286"/>
      <c r="XC66" s="286"/>
      <c r="XD66" s="286"/>
      <c r="XE66" s="286"/>
      <c r="XF66" s="286"/>
      <c r="XG66" s="286"/>
      <c r="XH66" s="286"/>
      <c r="XI66" s="286"/>
      <c r="XJ66" s="286"/>
      <c r="XK66" s="286"/>
      <c r="XL66" s="286"/>
      <c r="XM66" s="286"/>
      <c r="XN66" s="286"/>
      <c r="XO66" s="286"/>
      <c r="XP66" s="286"/>
      <c r="XQ66" s="286"/>
      <c r="XR66" s="286"/>
      <c r="XS66" s="286"/>
      <c r="XT66" s="286"/>
      <c r="XU66" s="286"/>
      <c r="XV66" s="286"/>
      <c r="XW66" s="286"/>
      <c r="XX66" s="286"/>
      <c r="XY66" s="286"/>
      <c r="XZ66" s="286"/>
      <c r="YA66" s="286"/>
      <c r="YB66" s="286"/>
      <c r="YC66" s="286"/>
      <c r="YD66" s="286"/>
      <c r="YE66" s="286"/>
      <c r="YF66" s="286"/>
      <c r="YG66" s="286"/>
      <c r="YH66" s="286"/>
      <c r="YI66" s="286"/>
      <c r="YJ66" s="286"/>
      <c r="YK66" s="286"/>
      <c r="YL66" s="286"/>
      <c r="YM66" s="286"/>
      <c r="YN66" s="286"/>
      <c r="YO66" s="286"/>
      <c r="YP66" s="286"/>
      <c r="YQ66" s="286"/>
      <c r="YR66" s="286"/>
      <c r="YS66" s="286"/>
      <c r="YT66" s="286"/>
      <c r="YU66" s="286"/>
      <c r="YV66" s="286"/>
      <c r="YW66" s="286"/>
      <c r="YX66" s="286"/>
      <c r="YY66" s="286"/>
      <c r="YZ66" s="286"/>
      <c r="ZA66" s="286"/>
      <c r="ZB66" s="286"/>
      <c r="ZC66" s="286"/>
      <c r="ZD66" s="286"/>
      <c r="ZE66" s="286"/>
      <c r="ZF66" s="286"/>
      <c r="ZG66" s="286"/>
      <c r="ZH66" s="286"/>
      <c r="ZI66" s="286"/>
      <c r="ZJ66" s="286"/>
      <c r="ZK66" s="286"/>
      <c r="ZL66" s="286"/>
      <c r="ZM66" s="286"/>
      <c r="ZN66" s="286"/>
      <c r="ZO66" s="286"/>
      <c r="ZP66" s="286"/>
      <c r="ZQ66" s="286"/>
      <c r="ZR66" s="286"/>
      <c r="ZS66" s="286"/>
      <c r="ZT66" s="286"/>
      <c r="ZU66" s="286"/>
      <c r="ZV66" s="286"/>
      <c r="ZW66" s="286"/>
      <c r="ZX66" s="286"/>
      <c r="ZY66" s="286"/>
      <c r="ZZ66" s="286"/>
      <c r="AAA66" s="286"/>
      <c r="AAB66" s="286"/>
      <c r="AAC66" s="286"/>
      <c r="AAD66" s="286"/>
      <c r="AAE66" s="286"/>
      <c r="AAF66" s="286"/>
      <c r="AAG66" s="286"/>
      <c r="AAH66" s="286"/>
      <c r="AAI66" s="286"/>
      <c r="AAJ66" s="286"/>
      <c r="AAK66" s="286"/>
      <c r="AAL66" s="286"/>
      <c r="AAM66" s="286"/>
      <c r="AAN66" s="286"/>
      <c r="AAO66" s="286"/>
      <c r="AAP66" s="286"/>
      <c r="AAQ66" s="286"/>
      <c r="AAR66" s="286"/>
      <c r="AAS66" s="286"/>
      <c r="AAT66" s="286"/>
      <c r="AAU66" s="286"/>
      <c r="AAV66" s="286"/>
      <c r="AAW66" s="286"/>
      <c r="AAX66" s="286"/>
      <c r="AAY66" s="286"/>
      <c r="AAZ66" s="286"/>
      <c r="ABA66" s="286"/>
      <c r="ABB66" s="286"/>
      <c r="ABC66" s="286"/>
      <c r="ABD66" s="286"/>
      <c r="ABE66" s="286"/>
      <c r="ABF66" s="286"/>
      <c r="ABG66" s="286"/>
      <c r="ABH66" s="286"/>
      <c r="ABI66" s="286"/>
      <c r="ABJ66" s="286"/>
      <c r="ABK66" s="286"/>
      <c r="ABL66" s="286"/>
      <c r="ABM66" s="286"/>
      <c r="ABN66" s="286"/>
      <c r="ABO66" s="286"/>
      <c r="ABP66" s="286"/>
      <c r="ABQ66" s="286"/>
      <c r="ABR66" s="286"/>
      <c r="ABS66" s="286"/>
      <c r="ABT66" s="286"/>
      <c r="ABU66" s="286"/>
      <c r="ABV66" s="286"/>
      <c r="ABW66" s="286"/>
      <c r="ABX66" s="286"/>
      <c r="ABY66" s="286"/>
      <c r="ABZ66" s="286"/>
      <c r="ACA66" s="286"/>
      <c r="ACB66" s="286"/>
      <c r="ACC66" s="286"/>
      <c r="ACD66" s="286"/>
      <c r="ACE66" s="286"/>
      <c r="ACF66" s="286"/>
      <c r="ACG66" s="286"/>
      <c r="ACH66" s="286"/>
      <c r="ACI66" s="286"/>
      <c r="ACJ66" s="286"/>
      <c r="ACK66" s="286"/>
      <c r="ACL66" s="286"/>
      <c r="ACM66" s="286"/>
      <c r="ACN66" s="286"/>
      <c r="ACO66" s="286"/>
      <c r="ACP66" s="286"/>
      <c r="ACQ66" s="286"/>
      <c r="ACR66" s="286"/>
      <c r="ACS66" s="286"/>
      <c r="ACT66" s="286"/>
      <c r="ACU66" s="286"/>
      <c r="ACV66" s="286"/>
      <c r="ACW66" s="286"/>
      <c r="ACX66" s="286"/>
      <c r="ACY66" s="286"/>
      <c r="ACZ66" s="286"/>
      <c r="ADA66" s="286"/>
      <c r="ADB66" s="286"/>
      <c r="ADC66" s="286"/>
      <c r="ADD66" s="286"/>
      <c r="ADE66" s="286"/>
      <c r="ADF66" s="286"/>
      <c r="ADG66" s="286"/>
      <c r="ADH66" s="286"/>
      <c r="ADI66" s="286"/>
      <c r="ADJ66" s="286"/>
      <c r="ADK66" s="286"/>
      <c r="ADL66" s="286"/>
      <c r="ADM66" s="286"/>
      <c r="ADN66" s="286"/>
      <c r="ADO66" s="286"/>
      <c r="ADP66" s="286"/>
      <c r="ADQ66" s="286"/>
      <c r="ADR66" s="286"/>
      <c r="ADS66" s="286"/>
      <c r="ADT66" s="286"/>
      <c r="ADU66" s="286"/>
      <c r="ADV66" s="286"/>
      <c r="ADW66" s="286"/>
      <c r="ADX66" s="286"/>
      <c r="ADY66" s="286"/>
      <c r="ADZ66" s="286"/>
      <c r="AEA66" s="286"/>
      <c r="AEB66" s="286"/>
      <c r="AEC66" s="286"/>
      <c r="AED66" s="286"/>
      <c r="AEE66" s="286"/>
      <c r="AEF66" s="286"/>
      <c r="AEG66" s="286"/>
      <c r="AEH66" s="286"/>
      <c r="AEI66" s="286"/>
      <c r="AEJ66" s="286"/>
      <c r="AEK66" s="286"/>
      <c r="AEL66" s="286"/>
      <c r="AEM66" s="286"/>
      <c r="AEN66" s="286"/>
      <c r="AEO66" s="286"/>
      <c r="AEP66" s="286"/>
      <c r="AEQ66" s="286"/>
      <c r="AER66" s="286"/>
      <c r="AES66" s="286"/>
      <c r="AET66" s="286"/>
      <c r="AEU66" s="286"/>
      <c r="AEV66" s="286"/>
      <c r="AEW66" s="286"/>
      <c r="AEX66" s="286"/>
      <c r="AEY66" s="286"/>
      <c r="AEZ66" s="286"/>
      <c r="AFA66" s="286"/>
      <c r="AFB66" s="286"/>
      <c r="AFC66" s="286"/>
      <c r="AFD66" s="286"/>
      <c r="AFE66" s="286"/>
      <c r="AFF66" s="286"/>
      <c r="AFG66" s="286"/>
      <c r="AFH66" s="286"/>
      <c r="AFI66" s="286"/>
      <c r="AFJ66" s="286"/>
      <c r="AFK66" s="286"/>
      <c r="AFL66" s="286"/>
      <c r="AFM66" s="286"/>
      <c r="AFN66" s="286"/>
      <c r="AFO66" s="286"/>
      <c r="AFP66" s="286"/>
      <c r="AFQ66" s="286"/>
      <c r="AFR66" s="286"/>
      <c r="AFS66" s="286"/>
      <c r="AFT66" s="286"/>
      <c r="AFU66" s="286"/>
      <c r="AFV66" s="286"/>
      <c r="AFW66" s="286"/>
      <c r="AFX66" s="286"/>
      <c r="AFY66" s="286"/>
      <c r="AFZ66" s="286"/>
      <c r="AGA66" s="286"/>
      <c r="AGB66" s="286"/>
      <c r="AGC66" s="286"/>
      <c r="AGD66" s="286"/>
      <c r="AGE66" s="286"/>
      <c r="AGF66" s="286"/>
      <c r="AGG66" s="286"/>
      <c r="AGH66" s="286"/>
      <c r="AGI66" s="286"/>
      <c r="AGJ66" s="286"/>
      <c r="AGK66" s="286"/>
      <c r="AGL66" s="286"/>
      <c r="AGM66" s="286"/>
      <c r="AGN66" s="286"/>
      <c r="AGO66" s="286"/>
      <c r="AGP66" s="286"/>
      <c r="AGQ66" s="286"/>
      <c r="AGR66" s="286"/>
      <c r="AGS66" s="286"/>
      <c r="AGT66" s="286"/>
      <c r="AGU66" s="286"/>
      <c r="AGV66" s="286"/>
      <c r="AGW66" s="286"/>
      <c r="AGX66" s="286"/>
      <c r="AGY66" s="286"/>
      <c r="AGZ66" s="286"/>
      <c r="AHA66" s="286"/>
      <c r="AHB66" s="286"/>
      <c r="AHC66" s="286"/>
      <c r="AHD66" s="286"/>
      <c r="AHE66" s="286"/>
      <c r="AHF66" s="286"/>
      <c r="AHG66" s="286"/>
      <c r="AHH66" s="286"/>
      <c r="AHI66" s="286"/>
      <c r="AHJ66" s="286"/>
      <c r="AHK66" s="286"/>
      <c r="AHL66" s="286"/>
      <c r="AHM66" s="286"/>
      <c r="AHN66" s="286"/>
      <c r="AHO66" s="286"/>
      <c r="AHP66" s="286"/>
      <c r="AHQ66" s="286"/>
      <c r="AHR66" s="286"/>
      <c r="AHS66" s="286"/>
      <c r="AHT66" s="286"/>
      <c r="AHU66" s="286"/>
      <c r="AHV66" s="286"/>
      <c r="AHW66" s="286"/>
      <c r="AHX66" s="286"/>
      <c r="AHY66" s="286"/>
      <c r="AHZ66" s="286"/>
      <c r="AIA66" s="286"/>
      <c r="AIB66" s="286"/>
      <c r="AIC66" s="286"/>
      <c r="AID66" s="286"/>
      <c r="AIE66" s="286"/>
      <c r="AIF66" s="286"/>
      <c r="AIG66" s="286"/>
      <c r="AIH66" s="286"/>
      <c r="AII66" s="286"/>
      <c r="AIJ66" s="286"/>
      <c r="AIK66" s="286"/>
      <c r="AIL66" s="286"/>
      <c r="AIM66" s="286"/>
      <c r="AIN66" s="286"/>
      <c r="AIO66" s="286"/>
      <c r="AIP66" s="286"/>
      <c r="AIQ66" s="286"/>
      <c r="AIR66" s="286"/>
      <c r="AIS66" s="286"/>
      <c r="AIT66" s="286"/>
      <c r="AIU66" s="286"/>
      <c r="AIV66" s="286"/>
      <c r="AIW66" s="286"/>
      <c r="AIX66" s="286"/>
      <c r="AIY66" s="286"/>
      <c r="AIZ66" s="286"/>
      <c r="AJA66" s="286"/>
      <c r="AJB66" s="286"/>
      <c r="AJC66" s="286"/>
      <c r="AJD66" s="286"/>
      <c r="AJE66" s="286"/>
      <c r="AJF66" s="286"/>
      <c r="AJG66" s="286"/>
      <c r="AJH66" s="286"/>
      <c r="AJI66" s="286"/>
      <c r="AJJ66" s="286"/>
      <c r="AJK66" s="286"/>
      <c r="AJL66" s="286"/>
      <c r="AJM66" s="286"/>
      <c r="AJN66" s="286"/>
      <c r="AJO66" s="286"/>
      <c r="AJP66" s="286"/>
      <c r="AJQ66" s="286"/>
      <c r="AJR66" s="286"/>
      <c r="AJS66" s="286"/>
      <c r="AJT66" s="286"/>
      <c r="AJU66" s="286"/>
      <c r="AJV66" s="286"/>
      <c r="AJW66" s="286"/>
      <c r="AJX66" s="286"/>
      <c r="AJY66" s="286"/>
      <c r="AJZ66" s="286"/>
      <c r="AKA66" s="286"/>
      <c r="AKB66" s="286"/>
      <c r="AKC66" s="286"/>
      <c r="AKD66" s="286"/>
      <c r="AKE66" s="286"/>
      <c r="AKF66" s="286"/>
      <c r="AKG66" s="286"/>
      <c r="AKH66" s="286"/>
      <c r="AKI66" s="286"/>
      <c r="AKJ66" s="286"/>
      <c r="AKK66" s="286"/>
      <c r="AKL66" s="286"/>
      <c r="AKM66" s="286"/>
      <c r="AKN66" s="286"/>
      <c r="AKO66" s="286"/>
      <c r="AKP66" s="286"/>
      <c r="AKQ66" s="286"/>
      <c r="AKR66" s="286"/>
      <c r="AKS66" s="286"/>
      <c r="AKT66" s="286"/>
      <c r="AKU66" s="286"/>
      <c r="AKV66" s="286"/>
      <c r="AKW66" s="286"/>
      <c r="AKX66" s="286"/>
      <c r="AKY66" s="286"/>
      <c r="AKZ66" s="286"/>
      <c r="ALA66" s="286"/>
      <c r="ALB66" s="286"/>
      <c r="ALC66" s="286"/>
      <c r="ALD66" s="286"/>
      <c r="ALE66" s="286"/>
      <c r="ALF66" s="286"/>
      <c r="ALG66" s="286"/>
      <c r="ALH66" s="286"/>
      <c r="ALI66" s="286"/>
      <c r="ALJ66" s="286"/>
      <c r="ALK66" s="286"/>
      <c r="ALL66" s="286"/>
      <c r="ALM66" s="286"/>
      <c r="ALN66" s="286"/>
      <c r="ALO66" s="286"/>
      <c r="ALP66" s="286"/>
      <c r="ALQ66" s="286"/>
      <c r="ALR66" s="286"/>
      <c r="ALS66" s="286"/>
      <c r="ALT66" s="286"/>
      <c r="ALU66" s="286"/>
      <c r="ALV66" s="286"/>
      <c r="ALW66" s="286"/>
      <c r="ALX66" s="286"/>
      <c r="ALY66" s="286"/>
      <c r="ALZ66" s="286"/>
      <c r="AMA66" s="286"/>
      <c r="AMB66" s="286"/>
      <c r="AMC66" s="286"/>
      <c r="AMD66" s="286"/>
      <c r="AME66" s="286"/>
      <c r="AMF66" s="286"/>
      <c r="AMG66" s="286"/>
      <c r="AMH66" s="286"/>
      <c r="AMI66" s="286"/>
      <c r="AMJ66" s="286"/>
      <c r="AMK66" s="286"/>
    </row>
    <row r="67" spans="1:1025" hidden="1">
      <c r="B67" s="293" t="s">
        <v>231</v>
      </c>
      <c r="C67" s="294" t="s">
        <v>177</v>
      </c>
      <c r="D67" s="295">
        <v>30</v>
      </c>
      <c r="E67" s="296">
        <v>30</v>
      </c>
      <c r="F67" s="295">
        <v>30</v>
      </c>
      <c r="G67" s="296">
        <v>30</v>
      </c>
      <c r="H67" s="295">
        <v>30</v>
      </c>
      <c r="I67" s="296">
        <v>30</v>
      </c>
      <c r="J67" s="295">
        <v>30</v>
      </c>
      <c r="K67" s="296">
        <v>30</v>
      </c>
      <c r="L67" s="295">
        <v>30</v>
      </c>
      <c r="M67" s="296">
        <v>30</v>
      </c>
      <c r="N67" s="295">
        <v>30</v>
      </c>
      <c r="O67" s="296">
        <v>30</v>
      </c>
      <c r="P67" s="295">
        <v>30</v>
      </c>
      <c r="Q67" s="296">
        <v>30</v>
      </c>
      <c r="R67" s="297" t="str">
        <f t="shared" si="4"/>
        <v>OKAY</v>
      </c>
      <c r="T67" s="299"/>
    </row>
    <row r="68" spans="1:1025">
      <c r="B68" s="293" t="s">
        <v>232</v>
      </c>
      <c r="C68" s="294" t="s">
        <v>181</v>
      </c>
      <c r="D68" s="295">
        <v>25</v>
      </c>
      <c r="E68" s="296">
        <v>26</v>
      </c>
      <c r="F68" s="295">
        <v>28</v>
      </c>
      <c r="G68" s="296">
        <v>32</v>
      </c>
      <c r="H68" s="295">
        <v>31</v>
      </c>
      <c r="I68" s="296">
        <v>28</v>
      </c>
      <c r="J68" s="295">
        <v>28</v>
      </c>
      <c r="K68" s="296">
        <v>26</v>
      </c>
      <c r="L68" s="295">
        <v>26</v>
      </c>
      <c r="M68" s="296">
        <v>29</v>
      </c>
      <c r="N68" s="295">
        <v>28</v>
      </c>
      <c r="O68" s="296">
        <v>19</v>
      </c>
      <c r="P68" s="295">
        <v>22</v>
      </c>
      <c r="Q68" s="296">
        <v>28</v>
      </c>
      <c r="R68" s="297" t="str">
        <f t="shared" si="4"/>
        <v>OKAY</v>
      </c>
      <c r="S68" s="299" t="s">
        <v>677</v>
      </c>
      <c r="T68" s="299"/>
    </row>
    <row r="69" spans="1:1025">
      <c r="B69" s="293" t="s">
        <v>125</v>
      </c>
      <c r="C69" s="294" t="s">
        <v>181</v>
      </c>
      <c r="D69" s="295">
        <v>3</v>
      </c>
      <c r="E69" s="296">
        <v>3</v>
      </c>
      <c r="F69" s="295">
        <v>5</v>
      </c>
      <c r="G69" s="296">
        <v>5</v>
      </c>
      <c r="H69" s="295">
        <v>3</v>
      </c>
      <c r="I69" s="296">
        <v>2</v>
      </c>
      <c r="J69" s="295">
        <v>6</v>
      </c>
      <c r="K69" s="296">
        <v>1</v>
      </c>
      <c r="L69" s="295">
        <v>0</v>
      </c>
      <c r="M69" s="296">
        <v>6</v>
      </c>
      <c r="N69" s="295">
        <v>0</v>
      </c>
      <c r="O69" s="296">
        <v>0</v>
      </c>
      <c r="P69" s="295">
        <v>0</v>
      </c>
      <c r="Q69" s="296">
        <v>0</v>
      </c>
      <c r="R69" s="297" t="str">
        <f t="shared" si="4"/>
        <v>OKAY</v>
      </c>
      <c r="S69" s="299" t="s">
        <v>669</v>
      </c>
      <c r="T69" s="299"/>
    </row>
    <row r="70" spans="1:1025" hidden="1">
      <c r="B70" s="293" t="s">
        <v>233</v>
      </c>
      <c r="C70" s="294" t="s">
        <v>177</v>
      </c>
      <c r="D70" s="295"/>
      <c r="E70" s="296"/>
      <c r="F70" s="295"/>
      <c r="G70" s="296"/>
      <c r="H70" s="295"/>
      <c r="I70" s="296"/>
      <c r="J70" s="295"/>
      <c r="K70" s="296"/>
      <c r="L70" s="295"/>
      <c r="M70" s="296"/>
      <c r="N70" s="295"/>
      <c r="O70" s="296"/>
      <c r="P70" s="295"/>
      <c r="Q70" s="296"/>
      <c r="R70" s="297" t="str">
        <f t="shared" si="4"/>
        <v>OKAY</v>
      </c>
    </row>
    <row r="71" spans="1:1025" hidden="1">
      <c r="B71" s="293" t="s">
        <v>24</v>
      </c>
      <c r="C71" s="294" t="s">
        <v>177</v>
      </c>
      <c r="D71" s="295">
        <v>6</v>
      </c>
      <c r="E71" s="296">
        <v>6</v>
      </c>
      <c r="F71" s="295">
        <v>6</v>
      </c>
      <c r="G71" s="296">
        <v>7</v>
      </c>
      <c r="H71" s="295">
        <v>7</v>
      </c>
      <c r="I71" s="296">
        <v>6</v>
      </c>
      <c r="J71" s="295">
        <v>6</v>
      </c>
      <c r="K71" s="296">
        <v>7</v>
      </c>
      <c r="L71" s="295">
        <v>7</v>
      </c>
      <c r="M71" s="296">
        <v>6</v>
      </c>
      <c r="N71" s="295">
        <v>6</v>
      </c>
      <c r="O71" s="296">
        <v>6</v>
      </c>
      <c r="P71" s="295">
        <v>6</v>
      </c>
      <c r="Q71" s="296">
        <v>6</v>
      </c>
      <c r="R71" s="297" t="str">
        <f t="shared" si="4"/>
        <v>OKAY</v>
      </c>
      <c r="S71" s="299" t="s">
        <v>234</v>
      </c>
      <c r="T71" s="299"/>
    </row>
    <row r="72" spans="1:1025" hidden="1">
      <c r="B72" s="293" t="s">
        <v>235</v>
      </c>
      <c r="C72" s="294" t="s">
        <v>177</v>
      </c>
      <c r="D72" s="295">
        <v>10</v>
      </c>
      <c r="E72" s="296">
        <v>10</v>
      </c>
      <c r="F72" s="295">
        <v>10</v>
      </c>
      <c r="G72" s="296">
        <v>10</v>
      </c>
      <c r="H72" s="295">
        <v>10</v>
      </c>
      <c r="I72" s="296">
        <v>10</v>
      </c>
      <c r="J72" s="295">
        <v>10</v>
      </c>
      <c r="K72" s="296">
        <v>10</v>
      </c>
      <c r="L72" s="295">
        <v>10</v>
      </c>
      <c r="M72" s="296">
        <v>10</v>
      </c>
      <c r="N72" s="295">
        <v>10</v>
      </c>
      <c r="O72" s="296">
        <v>10</v>
      </c>
      <c r="P72" s="295">
        <v>10</v>
      </c>
      <c r="Q72" s="296">
        <v>10</v>
      </c>
      <c r="R72" s="297" t="str">
        <f t="shared" si="4"/>
        <v>OKAY</v>
      </c>
    </row>
    <row r="73" spans="1:1025" hidden="1">
      <c r="B73" s="300" t="s">
        <v>236</v>
      </c>
      <c r="C73" s="294" t="s">
        <v>177</v>
      </c>
      <c r="D73" s="302">
        <v>11</v>
      </c>
      <c r="E73" s="303">
        <v>11</v>
      </c>
      <c r="F73" s="302">
        <v>11</v>
      </c>
      <c r="G73" s="303">
        <v>11</v>
      </c>
      <c r="H73" s="302">
        <v>11</v>
      </c>
      <c r="I73" s="303">
        <v>11</v>
      </c>
      <c r="J73" s="302">
        <v>11</v>
      </c>
      <c r="K73" s="303">
        <v>11</v>
      </c>
      <c r="L73" s="302">
        <v>11</v>
      </c>
      <c r="M73" s="303">
        <v>11</v>
      </c>
      <c r="N73" s="302">
        <v>11</v>
      </c>
      <c r="O73" s="303">
        <v>11</v>
      </c>
      <c r="P73" s="302">
        <v>11</v>
      </c>
      <c r="Q73" s="303">
        <v>11</v>
      </c>
      <c r="R73" s="297" t="str">
        <f t="shared" si="4"/>
        <v>OKAY</v>
      </c>
    </row>
    <row r="74" spans="1:1025" hidden="1">
      <c r="B74" s="293" t="s">
        <v>237</v>
      </c>
      <c r="C74" s="294" t="s">
        <v>177</v>
      </c>
      <c r="D74" s="296">
        <v>1</v>
      </c>
      <c r="E74" s="296">
        <v>1</v>
      </c>
      <c r="F74" s="296">
        <v>1</v>
      </c>
      <c r="G74" s="296">
        <v>1</v>
      </c>
      <c r="H74" s="296">
        <v>1</v>
      </c>
      <c r="I74" s="296">
        <v>1</v>
      </c>
      <c r="J74" s="296">
        <v>1</v>
      </c>
      <c r="K74" s="296">
        <v>1</v>
      </c>
      <c r="L74" s="296">
        <v>1</v>
      </c>
      <c r="M74" s="296">
        <v>1</v>
      </c>
      <c r="N74" s="296">
        <v>1</v>
      </c>
      <c r="O74" s="296">
        <v>1</v>
      </c>
      <c r="P74" s="296">
        <v>1</v>
      </c>
      <c r="Q74" s="296">
        <v>1</v>
      </c>
      <c r="R74" s="297" t="str">
        <f t="shared" si="4"/>
        <v>OKAY</v>
      </c>
    </row>
    <row r="75" spans="1:1025" hidden="1">
      <c r="B75" s="293" t="s">
        <v>238</v>
      </c>
      <c r="C75" s="294" t="s">
        <v>177</v>
      </c>
      <c r="D75" s="296">
        <v>2</v>
      </c>
      <c r="E75" s="296">
        <v>2</v>
      </c>
      <c r="F75" s="296">
        <v>2</v>
      </c>
      <c r="G75" s="296">
        <v>2</v>
      </c>
      <c r="H75" s="296">
        <v>2</v>
      </c>
      <c r="I75" s="296">
        <v>2</v>
      </c>
      <c r="J75" s="296">
        <v>2</v>
      </c>
      <c r="K75" s="296">
        <v>2</v>
      </c>
      <c r="L75" s="296">
        <v>2</v>
      </c>
      <c r="M75" s="296">
        <v>2</v>
      </c>
      <c r="N75" s="296">
        <v>2</v>
      </c>
      <c r="O75" s="296">
        <v>2</v>
      </c>
      <c r="P75" s="296">
        <v>2</v>
      </c>
      <c r="Q75" s="296">
        <v>2</v>
      </c>
      <c r="R75" s="297" t="str">
        <f t="shared" si="4"/>
        <v>OKAY</v>
      </c>
      <c r="T75" s="299"/>
    </row>
    <row r="76" spans="1:1025" s="126" customFormat="1">
      <c r="A76" s="286"/>
      <c r="B76" s="293" t="s">
        <v>567</v>
      </c>
      <c r="C76" s="294" t="s">
        <v>181</v>
      </c>
      <c r="D76" s="295">
        <v>0</v>
      </c>
      <c r="E76" s="296">
        <v>1</v>
      </c>
      <c r="F76" s="295">
        <v>1</v>
      </c>
      <c r="G76" s="296">
        <v>0</v>
      </c>
      <c r="H76" s="295">
        <v>0</v>
      </c>
      <c r="I76" s="296">
        <v>1</v>
      </c>
      <c r="J76" s="295">
        <v>1</v>
      </c>
      <c r="K76" s="296">
        <v>0</v>
      </c>
      <c r="L76" s="295">
        <v>0</v>
      </c>
      <c r="M76" s="296">
        <v>1</v>
      </c>
      <c r="N76" s="295">
        <v>1</v>
      </c>
      <c r="O76" s="296">
        <v>0</v>
      </c>
      <c r="P76" s="295">
        <v>0</v>
      </c>
      <c r="Q76" s="296">
        <v>0</v>
      </c>
      <c r="R76" s="297" t="str">
        <f t="shared" si="4"/>
        <v>OKAY</v>
      </c>
      <c r="S76" s="299" t="s">
        <v>754</v>
      </c>
      <c r="T76" s="299"/>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c r="CL76" s="286"/>
      <c r="CM76" s="286"/>
      <c r="CN76" s="286"/>
      <c r="CO76" s="286"/>
      <c r="CP76" s="286"/>
      <c r="CQ76" s="286"/>
      <c r="CR76" s="286"/>
      <c r="CS76" s="286"/>
      <c r="CT76" s="286"/>
      <c r="CU76" s="286"/>
      <c r="CV76" s="286"/>
      <c r="CW76" s="286"/>
      <c r="CX76" s="286"/>
      <c r="CY76" s="286"/>
      <c r="CZ76" s="286"/>
      <c r="DA76" s="286"/>
      <c r="DB76" s="286"/>
      <c r="DC76" s="286"/>
      <c r="DD76" s="286"/>
      <c r="DE76" s="286"/>
      <c r="DF76" s="286"/>
      <c r="DG76" s="286"/>
      <c r="DH76" s="286"/>
      <c r="DI76" s="286"/>
      <c r="DJ76" s="286"/>
      <c r="DK76" s="286"/>
      <c r="DL76" s="286"/>
      <c r="DM76" s="286"/>
      <c r="DN76" s="286"/>
      <c r="DO76" s="286"/>
      <c r="DP76" s="286"/>
      <c r="DQ76" s="286"/>
      <c r="DR76" s="286"/>
      <c r="DS76" s="286"/>
      <c r="DT76" s="286"/>
      <c r="DU76" s="286"/>
      <c r="DV76" s="286"/>
      <c r="DW76" s="286"/>
      <c r="DX76" s="286"/>
      <c r="DY76" s="286"/>
      <c r="DZ76" s="286"/>
      <c r="EA76" s="286"/>
      <c r="EB76" s="286"/>
      <c r="EC76" s="286"/>
      <c r="ED76" s="286"/>
      <c r="EE76" s="286"/>
      <c r="EF76" s="286"/>
      <c r="EG76" s="286"/>
      <c r="EH76" s="286"/>
      <c r="EI76" s="286"/>
      <c r="EJ76" s="286"/>
      <c r="EK76" s="286"/>
      <c r="EL76" s="286"/>
      <c r="EM76" s="286"/>
      <c r="EN76" s="286"/>
      <c r="EO76" s="286"/>
      <c r="EP76" s="286"/>
      <c r="EQ76" s="286"/>
      <c r="ER76" s="286"/>
      <c r="ES76" s="286"/>
      <c r="ET76" s="286"/>
      <c r="EU76" s="286"/>
      <c r="EV76" s="286"/>
      <c r="EW76" s="286"/>
      <c r="EX76" s="286"/>
      <c r="EY76" s="286"/>
      <c r="EZ76" s="286"/>
      <c r="FA76" s="286"/>
      <c r="FB76" s="286"/>
      <c r="FC76" s="286"/>
      <c r="FD76" s="286"/>
      <c r="FE76" s="286"/>
      <c r="FF76" s="286"/>
      <c r="FG76" s="286"/>
      <c r="FH76" s="286"/>
      <c r="FI76" s="286"/>
      <c r="FJ76" s="286"/>
      <c r="FK76" s="286"/>
      <c r="FL76" s="286"/>
      <c r="FM76" s="286"/>
      <c r="FN76" s="286"/>
      <c r="FO76" s="286"/>
      <c r="FP76" s="286"/>
      <c r="FQ76" s="286"/>
      <c r="FR76" s="286"/>
      <c r="FS76" s="286"/>
      <c r="FT76" s="286"/>
      <c r="FU76" s="286"/>
      <c r="FV76" s="286"/>
      <c r="FW76" s="286"/>
      <c r="FX76" s="286"/>
      <c r="FY76" s="286"/>
      <c r="FZ76" s="286"/>
      <c r="GA76" s="286"/>
      <c r="GB76" s="286"/>
      <c r="GC76" s="286"/>
      <c r="GD76" s="286"/>
      <c r="GE76" s="286"/>
      <c r="GF76" s="286"/>
      <c r="GG76" s="286"/>
      <c r="GH76" s="286"/>
      <c r="GI76" s="286"/>
      <c r="GJ76" s="286"/>
      <c r="GK76" s="286"/>
      <c r="GL76" s="286"/>
      <c r="GM76" s="286"/>
      <c r="GN76" s="286"/>
      <c r="GO76" s="286"/>
      <c r="GP76" s="286"/>
      <c r="GQ76" s="286"/>
      <c r="GR76" s="286"/>
      <c r="GS76" s="286"/>
      <c r="GT76" s="286"/>
      <c r="GU76" s="286"/>
      <c r="GV76" s="286"/>
      <c r="GW76" s="286"/>
      <c r="GX76" s="286"/>
      <c r="GY76" s="286"/>
      <c r="GZ76" s="286"/>
      <c r="HA76" s="286"/>
      <c r="HB76" s="286"/>
      <c r="HC76" s="286"/>
      <c r="HD76" s="286"/>
      <c r="HE76" s="286"/>
      <c r="HF76" s="286"/>
      <c r="HG76" s="286"/>
      <c r="HH76" s="286"/>
      <c r="HI76" s="286"/>
      <c r="HJ76" s="286"/>
      <c r="HK76" s="286"/>
      <c r="HL76" s="286"/>
      <c r="HM76" s="286"/>
      <c r="HN76" s="286"/>
      <c r="HO76" s="286"/>
      <c r="HP76" s="286"/>
      <c r="HQ76" s="286"/>
      <c r="HR76" s="286"/>
      <c r="HS76" s="286"/>
      <c r="HT76" s="286"/>
      <c r="HU76" s="286"/>
      <c r="HV76" s="286"/>
      <c r="HW76" s="286"/>
      <c r="HX76" s="286"/>
      <c r="HY76" s="286"/>
      <c r="HZ76" s="286"/>
      <c r="IA76" s="286"/>
      <c r="IB76" s="286"/>
      <c r="IC76" s="286"/>
      <c r="ID76" s="286"/>
      <c r="IE76" s="286"/>
      <c r="IF76" s="286"/>
      <c r="IG76" s="286"/>
      <c r="IH76" s="286"/>
      <c r="II76" s="286"/>
      <c r="IJ76" s="286"/>
      <c r="IK76" s="286"/>
      <c r="IL76" s="286"/>
      <c r="IM76" s="286"/>
      <c r="IN76" s="286"/>
      <c r="IO76" s="286"/>
      <c r="IP76" s="286"/>
      <c r="IQ76" s="286"/>
      <c r="IR76" s="286"/>
      <c r="IS76" s="286"/>
      <c r="IT76" s="286"/>
      <c r="IU76" s="286"/>
      <c r="IV76" s="286"/>
      <c r="IW76" s="286"/>
      <c r="IX76" s="286"/>
      <c r="IY76" s="286"/>
      <c r="IZ76" s="286"/>
      <c r="JA76" s="286"/>
      <c r="JB76" s="286"/>
      <c r="JC76" s="286"/>
      <c r="JD76" s="286"/>
      <c r="JE76" s="286"/>
      <c r="JF76" s="286"/>
      <c r="JG76" s="286"/>
      <c r="JH76" s="286"/>
      <c r="JI76" s="286"/>
      <c r="JJ76" s="286"/>
      <c r="JK76" s="286"/>
      <c r="JL76" s="286"/>
      <c r="JM76" s="286"/>
      <c r="JN76" s="286"/>
      <c r="JO76" s="286"/>
      <c r="JP76" s="286"/>
      <c r="JQ76" s="286"/>
      <c r="JR76" s="286"/>
      <c r="JS76" s="286"/>
      <c r="JT76" s="286"/>
      <c r="JU76" s="286"/>
      <c r="JV76" s="286"/>
      <c r="JW76" s="286"/>
      <c r="JX76" s="286"/>
      <c r="JY76" s="286"/>
      <c r="JZ76" s="286"/>
      <c r="KA76" s="286"/>
      <c r="KB76" s="286"/>
      <c r="KC76" s="286"/>
      <c r="KD76" s="286"/>
      <c r="KE76" s="286"/>
      <c r="KF76" s="286"/>
      <c r="KG76" s="286"/>
      <c r="KH76" s="286"/>
      <c r="KI76" s="286"/>
      <c r="KJ76" s="286"/>
      <c r="KK76" s="286"/>
      <c r="KL76" s="286"/>
      <c r="KM76" s="286"/>
      <c r="KN76" s="286"/>
      <c r="KO76" s="286"/>
      <c r="KP76" s="286"/>
      <c r="KQ76" s="286"/>
      <c r="KR76" s="286"/>
      <c r="KS76" s="286"/>
      <c r="KT76" s="286"/>
      <c r="KU76" s="286"/>
      <c r="KV76" s="286"/>
      <c r="KW76" s="286"/>
      <c r="KX76" s="286"/>
      <c r="KY76" s="286"/>
      <c r="KZ76" s="286"/>
      <c r="LA76" s="286"/>
      <c r="LB76" s="286"/>
      <c r="LC76" s="286"/>
      <c r="LD76" s="286"/>
      <c r="LE76" s="286"/>
      <c r="LF76" s="286"/>
      <c r="LG76" s="286"/>
      <c r="LH76" s="286"/>
      <c r="LI76" s="286"/>
      <c r="LJ76" s="286"/>
      <c r="LK76" s="286"/>
      <c r="LL76" s="286"/>
      <c r="LM76" s="286"/>
      <c r="LN76" s="286"/>
      <c r="LO76" s="286"/>
      <c r="LP76" s="286"/>
      <c r="LQ76" s="286"/>
      <c r="LR76" s="286"/>
      <c r="LS76" s="286"/>
      <c r="LT76" s="286"/>
      <c r="LU76" s="286"/>
      <c r="LV76" s="286"/>
      <c r="LW76" s="286"/>
      <c r="LX76" s="286"/>
      <c r="LY76" s="286"/>
      <c r="LZ76" s="286"/>
      <c r="MA76" s="286"/>
      <c r="MB76" s="286"/>
      <c r="MC76" s="286"/>
      <c r="MD76" s="286"/>
      <c r="ME76" s="286"/>
      <c r="MF76" s="286"/>
      <c r="MG76" s="286"/>
      <c r="MH76" s="286"/>
      <c r="MI76" s="286"/>
      <c r="MJ76" s="286"/>
      <c r="MK76" s="286"/>
      <c r="ML76" s="286"/>
      <c r="MM76" s="286"/>
      <c r="MN76" s="286"/>
      <c r="MO76" s="286"/>
      <c r="MP76" s="286"/>
      <c r="MQ76" s="286"/>
      <c r="MR76" s="286"/>
      <c r="MS76" s="286"/>
      <c r="MT76" s="286"/>
      <c r="MU76" s="286"/>
      <c r="MV76" s="286"/>
      <c r="MW76" s="286"/>
      <c r="MX76" s="286"/>
      <c r="MY76" s="286"/>
      <c r="MZ76" s="286"/>
      <c r="NA76" s="286"/>
      <c r="NB76" s="286"/>
      <c r="NC76" s="286"/>
      <c r="ND76" s="286"/>
      <c r="NE76" s="286"/>
      <c r="NF76" s="286"/>
      <c r="NG76" s="286"/>
      <c r="NH76" s="286"/>
      <c r="NI76" s="286"/>
      <c r="NJ76" s="286"/>
      <c r="NK76" s="286"/>
      <c r="NL76" s="286"/>
      <c r="NM76" s="286"/>
      <c r="NN76" s="286"/>
      <c r="NO76" s="286"/>
      <c r="NP76" s="286"/>
      <c r="NQ76" s="286"/>
      <c r="NR76" s="286"/>
      <c r="NS76" s="286"/>
      <c r="NT76" s="286"/>
      <c r="NU76" s="286"/>
      <c r="NV76" s="286"/>
      <c r="NW76" s="286"/>
      <c r="NX76" s="286"/>
      <c r="NY76" s="286"/>
      <c r="NZ76" s="286"/>
      <c r="OA76" s="286"/>
      <c r="OB76" s="286"/>
      <c r="OC76" s="286"/>
      <c r="OD76" s="286"/>
      <c r="OE76" s="286"/>
      <c r="OF76" s="286"/>
      <c r="OG76" s="286"/>
      <c r="OH76" s="286"/>
      <c r="OI76" s="286"/>
      <c r="OJ76" s="286"/>
      <c r="OK76" s="286"/>
      <c r="OL76" s="286"/>
      <c r="OM76" s="286"/>
      <c r="ON76" s="286"/>
      <c r="OO76" s="286"/>
      <c r="OP76" s="286"/>
      <c r="OQ76" s="286"/>
      <c r="OR76" s="286"/>
      <c r="OS76" s="286"/>
      <c r="OT76" s="286"/>
      <c r="OU76" s="286"/>
      <c r="OV76" s="286"/>
      <c r="OW76" s="286"/>
      <c r="OX76" s="286"/>
      <c r="OY76" s="286"/>
      <c r="OZ76" s="286"/>
      <c r="PA76" s="286"/>
      <c r="PB76" s="286"/>
      <c r="PC76" s="286"/>
      <c r="PD76" s="286"/>
      <c r="PE76" s="286"/>
      <c r="PF76" s="286"/>
      <c r="PG76" s="286"/>
      <c r="PH76" s="286"/>
      <c r="PI76" s="286"/>
      <c r="PJ76" s="286"/>
      <c r="PK76" s="286"/>
      <c r="PL76" s="286"/>
      <c r="PM76" s="286"/>
      <c r="PN76" s="286"/>
      <c r="PO76" s="286"/>
      <c r="PP76" s="286"/>
      <c r="PQ76" s="286"/>
      <c r="PR76" s="286"/>
      <c r="PS76" s="286"/>
      <c r="PT76" s="286"/>
      <c r="PU76" s="286"/>
      <c r="PV76" s="286"/>
      <c r="PW76" s="286"/>
      <c r="PX76" s="286"/>
      <c r="PY76" s="286"/>
      <c r="PZ76" s="286"/>
      <c r="QA76" s="286"/>
      <c r="QB76" s="286"/>
      <c r="QC76" s="286"/>
      <c r="QD76" s="286"/>
      <c r="QE76" s="286"/>
      <c r="QF76" s="286"/>
      <c r="QG76" s="286"/>
      <c r="QH76" s="286"/>
      <c r="QI76" s="286"/>
      <c r="QJ76" s="286"/>
      <c r="QK76" s="286"/>
      <c r="QL76" s="286"/>
      <c r="QM76" s="286"/>
      <c r="QN76" s="286"/>
      <c r="QO76" s="286"/>
      <c r="QP76" s="286"/>
      <c r="QQ76" s="286"/>
      <c r="QR76" s="286"/>
      <c r="QS76" s="286"/>
      <c r="QT76" s="286"/>
      <c r="QU76" s="286"/>
      <c r="QV76" s="286"/>
      <c r="QW76" s="286"/>
      <c r="QX76" s="286"/>
      <c r="QY76" s="286"/>
      <c r="QZ76" s="286"/>
      <c r="RA76" s="286"/>
      <c r="RB76" s="286"/>
      <c r="RC76" s="286"/>
      <c r="RD76" s="286"/>
      <c r="RE76" s="286"/>
      <c r="RF76" s="286"/>
      <c r="RG76" s="286"/>
      <c r="RH76" s="286"/>
      <c r="RI76" s="286"/>
      <c r="RJ76" s="286"/>
      <c r="RK76" s="286"/>
      <c r="RL76" s="286"/>
      <c r="RM76" s="286"/>
      <c r="RN76" s="286"/>
      <c r="RO76" s="286"/>
      <c r="RP76" s="286"/>
      <c r="RQ76" s="286"/>
      <c r="RR76" s="286"/>
      <c r="RS76" s="286"/>
      <c r="RT76" s="286"/>
      <c r="RU76" s="286"/>
      <c r="RV76" s="286"/>
      <c r="RW76" s="286"/>
      <c r="RX76" s="286"/>
      <c r="RY76" s="286"/>
      <c r="RZ76" s="286"/>
      <c r="SA76" s="286"/>
      <c r="SB76" s="286"/>
      <c r="SC76" s="286"/>
      <c r="SD76" s="286"/>
      <c r="SE76" s="286"/>
      <c r="SF76" s="286"/>
      <c r="SG76" s="286"/>
      <c r="SH76" s="286"/>
      <c r="SI76" s="286"/>
      <c r="SJ76" s="286"/>
      <c r="SK76" s="286"/>
      <c r="SL76" s="286"/>
      <c r="SM76" s="286"/>
      <c r="SN76" s="286"/>
      <c r="SO76" s="286"/>
      <c r="SP76" s="286"/>
      <c r="SQ76" s="286"/>
      <c r="SR76" s="286"/>
      <c r="SS76" s="286"/>
      <c r="ST76" s="286"/>
      <c r="SU76" s="286"/>
      <c r="SV76" s="286"/>
      <c r="SW76" s="286"/>
      <c r="SX76" s="286"/>
      <c r="SY76" s="286"/>
      <c r="SZ76" s="286"/>
      <c r="TA76" s="286"/>
      <c r="TB76" s="286"/>
      <c r="TC76" s="286"/>
      <c r="TD76" s="286"/>
      <c r="TE76" s="286"/>
      <c r="TF76" s="286"/>
      <c r="TG76" s="286"/>
      <c r="TH76" s="286"/>
      <c r="TI76" s="286"/>
      <c r="TJ76" s="286"/>
      <c r="TK76" s="286"/>
      <c r="TL76" s="286"/>
      <c r="TM76" s="286"/>
      <c r="TN76" s="286"/>
      <c r="TO76" s="286"/>
      <c r="TP76" s="286"/>
      <c r="TQ76" s="286"/>
      <c r="TR76" s="286"/>
      <c r="TS76" s="286"/>
      <c r="TT76" s="286"/>
      <c r="TU76" s="286"/>
      <c r="TV76" s="286"/>
      <c r="TW76" s="286"/>
      <c r="TX76" s="286"/>
      <c r="TY76" s="286"/>
      <c r="TZ76" s="286"/>
      <c r="UA76" s="286"/>
      <c r="UB76" s="286"/>
      <c r="UC76" s="286"/>
      <c r="UD76" s="286"/>
      <c r="UE76" s="286"/>
      <c r="UF76" s="286"/>
      <c r="UG76" s="286"/>
      <c r="UH76" s="286"/>
      <c r="UI76" s="286"/>
      <c r="UJ76" s="286"/>
      <c r="UK76" s="286"/>
      <c r="UL76" s="286"/>
      <c r="UM76" s="286"/>
      <c r="UN76" s="286"/>
      <c r="UO76" s="286"/>
      <c r="UP76" s="286"/>
      <c r="UQ76" s="286"/>
      <c r="UR76" s="286"/>
      <c r="US76" s="286"/>
      <c r="UT76" s="286"/>
      <c r="UU76" s="286"/>
      <c r="UV76" s="286"/>
      <c r="UW76" s="286"/>
      <c r="UX76" s="286"/>
      <c r="UY76" s="286"/>
      <c r="UZ76" s="286"/>
      <c r="VA76" s="286"/>
      <c r="VB76" s="286"/>
      <c r="VC76" s="286"/>
      <c r="VD76" s="286"/>
      <c r="VE76" s="286"/>
      <c r="VF76" s="286"/>
      <c r="VG76" s="286"/>
      <c r="VH76" s="286"/>
      <c r="VI76" s="286"/>
      <c r="VJ76" s="286"/>
      <c r="VK76" s="286"/>
      <c r="VL76" s="286"/>
      <c r="VM76" s="286"/>
      <c r="VN76" s="286"/>
      <c r="VO76" s="286"/>
      <c r="VP76" s="286"/>
      <c r="VQ76" s="286"/>
      <c r="VR76" s="286"/>
      <c r="VS76" s="286"/>
      <c r="VT76" s="286"/>
      <c r="VU76" s="286"/>
      <c r="VV76" s="286"/>
      <c r="VW76" s="286"/>
      <c r="VX76" s="286"/>
      <c r="VY76" s="286"/>
      <c r="VZ76" s="286"/>
      <c r="WA76" s="286"/>
      <c r="WB76" s="286"/>
      <c r="WC76" s="286"/>
      <c r="WD76" s="286"/>
      <c r="WE76" s="286"/>
      <c r="WF76" s="286"/>
      <c r="WG76" s="286"/>
      <c r="WH76" s="286"/>
      <c r="WI76" s="286"/>
      <c r="WJ76" s="286"/>
      <c r="WK76" s="286"/>
      <c r="WL76" s="286"/>
      <c r="WM76" s="286"/>
      <c r="WN76" s="286"/>
      <c r="WO76" s="286"/>
      <c r="WP76" s="286"/>
      <c r="WQ76" s="286"/>
      <c r="WR76" s="286"/>
      <c r="WS76" s="286"/>
      <c r="WT76" s="286"/>
      <c r="WU76" s="286"/>
      <c r="WV76" s="286"/>
      <c r="WW76" s="286"/>
      <c r="WX76" s="286"/>
      <c r="WY76" s="286"/>
      <c r="WZ76" s="286"/>
      <c r="XA76" s="286"/>
      <c r="XB76" s="286"/>
      <c r="XC76" s="286"/>
      <c r="XD76" s="286"/>
      <c r="XE76" s="286"/>
      <c r="XF76" s="286"/>
      <c r="XG76" s="286"/>
      <c r="XH76" s="286"/>
      <c r="XI76" s="286"/>
      <c r="XJ76" s="286"/>
      <c r="XK76" s="286"/>
      <c r="XL76" s="286"/>
      <c r="XM76" s="286"/>
      <c r="XN76" s="286"/>
      <c r="XO76" s="286"/>
      <c r="XP76" s="286"/>
      <c r="XQ76" s="286"/>
      <c r="XR76" s="286"/>
      <c r="XS76" s="286"/>
      <c r="XT76" s="286"/>
      <c r="XU76" s="286"/>
      <c r="XV76" s="286"/>
      <c r="XW76" s="286"/>
      <c r="XX76" s="286"/>
      <c r="XY76" s="286"/>
      <c r="XZ76" s="286"/>
      <c r="YA76" s="286"/>
      <c r="YB76" s="286"/>
      <c r="YC76" s="286"/>
      <c r="YD76" s="286"/>
      <c r="YE76" s="286"/>
      <c r="YF76" s="286"/>
      <c r="YG76" s="286"/>
      <c r="YH76" s="286"/>
      <c r="YI76" s="286"/>
      <c r="YJ76" s="286"/>
      <c r="YK76" s="286"/>
      <c r="YL76" s="286"/>
      <c r="YM76" s="286"/>
      <c r="YN76" s="286"/>
      <c r="YO76" s="286"/>
      <c r="YP76" s="286"/>
      <c r="YQ76" s="286"/>
      <c r="YR76" s="286"/>
      <c r="YS76" s="286"/>
      <c r="YT76" s="286"/>
      <c r="YU76" s="286"/>
      <c r="YV76" s="286"/>
      <c r="YW76" s="286"/>
      <c r="YX76" s="286"/>
      <c r="YY76" s="286"/>
      <c r="YZ76" s="286"/>
      <c r="ZA76" s="286"/>
      <c r="ZB76" s="286"/>
      <c r="ZC76" s="286"/>
      <c r="ZD76" s="286"/>
      <c r="ZE76" s="286"/>
      <c r="ZF76" s="286"/>
      <c r="ZG76" s="286"/>
      <c r="ZH76" s="286"/>
      <c r="ZI76" s="286"/>
      <c r="ZJ76" s="286"/>
      <c r="ZK76" s="286"/>
      <c r="ZL76" s="286"/>
      <c r="ZM76" s="286"/>
      <c r="ZN76" s="286"/>
      <c r="ZO76" s="286"/>
      <c r="ZP76" s="286"/>
      <c r="ZQ76" s="286"/>
      <c r="ZR76" s="286"/>
      <c r="ZS76" s="286"/>
      <c r="ZT76" s="286"/>
      <c r="ZU76" s="286"/>
      <c r="ZV76" s="286"/>
      <c r="ZW76" s="286"/>
      <c r="ZX76" s="286"/>
      <c r="ZY76" s="286"/>
      <c r="ZZ76" s="286"/>
      <c r="AAA76" s="286"/>
      <c r="AAB76" s="286"/>
      <c r="AAC76" s="286"/>
      <c r="AAD76" s="286"/>
      <c r="AAE76" s="286"/>
      <c r="AAF76" s="286"/>
      <c r="AAG76" s="286"/>
      <c r="AAH76" s="286"/>
      <c r="AAI76" s="286"/>
      <c r="AAJ76" s="286"/>
      <c r="AAK76" s="286"/>
      <c r="AAL76" s="286"/>
      <c r="AAM76" s="286"/>
      <c r="AAN76" s="286"/>
      <c r="AAO76" s="286"/>
      <c r="AAP76" s="286"/>
      <c r="AAQ76" s="286"/>
      <c r="AAR76" s="286"/>
      <c r="AAS76" s="286"/>
      <c r="AAT76" s="286"/>
      <c r="AAU76" s="286"/>
      <c r="AAV76" s="286"/>
      <c r="AAW76" s="286"/>
      <c r="AAX76" s="286"/>
      <c r="AAY76" s="286"/>
      <c r="AAZ76" s="286"/>
      <c r="ABA76" s="286"/>
      <c r="ABB76" s="286"/>
      <c r="ABC76" s="286"/>
      <c r="ABD76" s="286"/>
      <c r="ABE76" s="286"/>
      <c r="ABF76" s="286"/>
      <c r="ABG76" s="286"/>
      <c r="ABH76" s="286"/>
      <c r="ABI76" s="286"/>
      <c r="ABJ76" s="286"/>
      <c r="ABK76" s="286"/>
      <c r="ABL76" s="286"/>
      <c r="ABM76" s="286"/>
      <c r="ABN76" s="286"/>
      <c r="ABO76" s="286"/>
      <c r="ABP76" s="286"/>
      <c r="ABQ76" s="286"/>
      <c r="ABR76" s="286"/>
      <c r="ABS76" s="286"/>
      <c r="ABT76" s="286"/>
      <c r="ABU76" s="286"/>
      <c r="ABV76" s="286"/>
      <c r="ABW76" s="286"/>
      <c r="ABX76" s="286"/>
      <c r="ABY76" s="286"/>
      <c r="ABZ76" s="286"/>
      <c r="ACA76" s="286"/>
      <c r="ACB76" s="286"/>
      <c r="ACC76" s="286"/>
      <c r="ACD76" s="286"/>
      <c r="ACE76" s="286"/>
      <c r="ACF76" s="286"/>
      <c r="ACG76" s="286"/>
      <c r="ACH76" s="286"/>
      <c r="ACI76" s="286"/>
      <c r="ACJ76" s="286"/>
      <c r="ACK76" s="286"/>
      <c r="ACL76" s="286"/>
      <c r="ACM76" s="286"/>
      <c r="ACN76" s="286"/>
      <c r="ACO76" s="286"/>
      <c r="ACP76" s="286"/>
      <c r="ACQ76" s="286"/>
      <c r="ACR76" s="286"/>
      <c r="ACS76" s="286"/>
      <c r="ACT76" s="286"/>
      <c r="ACU76" s="286"/>
      <c r="ACV76" s="286"/>
      <c r="ACW76" s="286"/>
      <c r="ACX76" s="286"/>
      <c r="ACY76" s="286"/>
      <c r="ACZ76" s="286"/>
      <c r="ADA76" s="286"/>
      <c r="ADB76" s="286"/>
      <c r="ADC76" s="286"/>
      <c r="ADD76" s="286"/>
      <c r="ADE76" s="286"/>
      <c r="ADF76" s="286"/>
      <c r="ADG76" s="286"/>
      <c r="ADH76" s="286"/>
      <c r="ADI76" s="286"/>
      <c r="ADJ76" s="286"/>
      <c r="ADK76" s="286"/>
      <c r="ADL76" s="286"/>
      <c r="ADM76" s="286"/>
      <c r="ADN76" s="286"/>
      <c r="ADO76" s="286"/>
      <c r="ADP76" s="286"/>
      <c r="ADQ76" s="286"/>
      <c r="ADR76" s="286"/>
      <c r="ADS76" s="286"/>
      <c r="ADT76" s="286"/>
      <c r="ADU76" s="286"/>
      <c r="ADV76" s="286"/>
      <c r="ADW76" s="286"/>
      <c r="ADX76" s="286"/>
      <c r="ADY76" s="286"/>
      <c r="ADZ76" s="286"/>
      <c r="AEA76" s="286"/>
      <c r="AEB76" s="286"/>
      <c r="AEC76" s="286"/>
      <c r="AED76" s="286"/>
      <c r="AEE76" s="286"/>
      <c r="AEF76" s="286"/>
      <c r="AEG76" s="286"/>
      <c r="AEH76" s="286"/>
      <c r="AEI76" s="286"/>
      <c r="AEJ76" s="286"/>
      <c r="AEK76" s="286"/>
      <c r="AEL76" s="286"/>
      <c r="AEM76" s="286"/>
      <c r="AEN76" s="286"/>
      <c r="AEO76" s="286"/>
      <c r="AEP76" s="286"/>
      <c r="AEQ76" s="286"/>
      <c r="AER76" s="286"/>
      <c r="AES76" s="286"/>
      <c r="AET76" s="286"/>
      <c r="AEU76" s="286"/>
      <c r="AEV76" s="286"/>
      <c r="AEW76" s="286"/>
      <c r="AEX76" s="286"/>
      <c r="AEY76" s="286"/>
      <c r="AEZ76" s="286"/>
      <c r="AFA76" s="286"/>
      <c r="AFB76" s="286"/>
      <c r="AFC76" s="286"/>
      <c r="AFD76" s="286"/>
      <c r="AFE76" s="286"/>
      <c r="AFF76" s="286"/>
      <c r="AFG76" s="286"/>
      <c r="AFH76" s="286"/>
      <c r="AFI76" s="286"/>
      <c r="AFJ76" s="286"/>
      <c r="AFK76" s="286"/>
      <c r="AFL76" s="286"/>
      <c r="AFM76" s="286"/>
      <c r="AFN76" s="286"/>
      <c r="AFO76" s="286"/>
      <c r="AFP76" s="286"/>
      <c r="AFQ76" s="286"/>
      <c r="AFR76" s="286"/>
      <c r="AFS76" s="286"/>
      <c r="AFT76" s="286"/>
      <c r="AFU76" s="286"/>
      <c r="AFV76" s="286"/>
      <c r="AFW76" s="286"/>
      <c r="AFX76" s="286"/>
      <c r="AFY76" s="286"/>
      <c r="AFZ76" s="286"/>
      <c r="AGA76" s="286"/>
      <c r="AGB76" s="286"/>
      <c r="AGC76" s="286"/>
      <c r="AGD76" s="286"/>
      <c r="AGE76" s="286"/>
      <c r="AGF76" s="286"/>
      <c r="AGG76" s="286"/>
      <c r="AGH76" s="286"/>
      <c r="AGI76" s="286"/>
      <c r="AGJ76" s="286"/>
      <c r="AGK76" s="286"/>
      <c r="AGL76" s="286"/>
      <c r="AGM76" s="286"/>
      <c r="AGN76" s="286"/>
      <c r="AGO76" s="286"/>
      <c r="AGP76" s="286"/>
      <c r="AGQ76" s="286"/>
      <c r="AGR76" s="286"/>
      <c r="AGS76" s="286"/>
      <c r="AGT76" s="286"/>
      <c r="AGU76" s="286"/>
      <c r="AGV76" s="286"/>
      <c r="AGW76" s="286"/>
      <c r="AGX76" s="286"/>
      <c r="AGY76" s="286"/>
      <c r="AGZ76" s="286"/>
      <c r="AHA76" s="286"/>
      <c r="AHB76" s="286"/>
      <c r="AHC76" s="286"/>
      <c r="AHD76" s="286"/>
      <c r="AHE76" s="286"/>
      <c r="AHF76" s="286"/>
      <c r="AHG76" s="286"/>
      <c r="AHH76" s="286"/>
      <c r="AHI76" s="286"/>
      <c r="AHJ76" s="286"/>
      <c r="AHK76" s="286"/>
      <c r="AHL76" s="286"/>
      <c r="AHM76" s="286"/>
      <c r="AHN76" s="286"/>
      <c r="AHO76" s="286"/>
      <c r="AHP76" s="286"/>
      <c r="AHQ76" s="286"/>
      <c r="AHR76" s="286"/>
      <c r="AHS76" s="286"/>
      <c r="AHT76" s="286"/>
      <c r="AHU76" s="286"/>
      <c r="AHV76" s="286"/>
      <c r="AHW76" s="286"/>
      <c r="AHX76" s="286"/>
      <c r="AHY76" s="286"/>
      <c r="AHZ76" s="286"/>
      <c r="AIA76" s="286"/>
      <c r="AIB76" s="286"/>
      <c r="AIC76" s="286"/>
      <c r="AID76" s="286"/>
      <c r="AIE76" s="286"/>
      <c r="AIF76" s="286"/>
      <c r="AIG76" s="286"/>
      <c r="AIH76" s="286"/>
      <c r="AII76" s="286"/>
      <c r="AIJ76" s="286"/>
      <c r="AIK76" s="286"/>
      <c r="AIL76" s="286"/>
      <c r="AIM76" s="286"/>
      <c r="AIN76" s="286"/>
      <c r="AIO76" s="286"/>
      <c r="AIP76" s="286"/>
      <c r="AIQ76" s="286"/>
      <c r="AIR76" s="286"/>
      <c r="AIS76" s="286"/>
      <c r="AIT76" s="286"/>
      <c r="AIU76" s="286"/>
      <c r="AIV76" s="286"/>
      <c r="AIW76" s="286"/>
      <c r="AIX76" s="286"/>
      <c r="AIY76" s="286"/>
      <c r="AIZ76" s="286"/>
      <c r="AJA76" s="286"/>
      <c r="AJB76" s="286"/>
      <c r="AJC76" s="286"/>
      <c r="AJD76" s="286"/>
      <c r="AJE76" s="286"/>
      <c r="AJF76" s="286"/>
      <c r="AJG76" s="286"/>
      <c r="AJH76" s="286"/>
      <c r="AJI76" s="286"/>
      <c r="AJJ76" s="286"/>
      <c r="AJK76" s="286"/>
      <c r="AJL76" s="286"/>
      <c r="AJM76" s="286"/>
      <c r="AJN76" s="286"/>
      <c r="AJO76" s="286"/>
      <c r="AJP76" s="286"/>
      <c r="AJQ76" s="286"/>
      <c r="AJR76" s="286"/>
      <c r="AJS76" s="286"/>
      <c r="AJT76" s="286"/>
      <c r="AJU76" s="286"/>
      <c r="AJV76" s="286"/>
      <c r="AJW76" s="286"/>
      <c r="AJX76" s="286"/>
      <c r="AJY76" s="286"/>
      <c r="AJZ76" s="286"/>
      <c r="AKA76" s="286"/>
      <c r="AKB76" s="286"/>
      <c r="AKC76" s="286"/>
      <c r="AKD76" s="286"/>
      <c r="AKE76" s="286"/>
      <c r="AKF76" s="286"/>
      <c r="AKG76" s="286"/>
      <c r="AKH76" s="286"/>
      <c r="AKI76" s="286"/>
      <c r="AKJ76" s="286"/>
      <c r="AKK76" s="286"/>
      <c r="AKL76" s="286"/>
      <c r="AKM76" s="286"/>
      <c r="AKN76" s="286"/>
      <c r="AKO76" s="286"/>
      <c r="AKP76" s="286"/>
      <c r="AKQ76" s="286"/>
      <c r="AKR76" s="286"/>
      <c r="AKS76" s="286"/>
      <c r="AKT76" s="286"/>
      <c r="AKU76" s="286"/>
      <c r="AKV76" s="286"/>
      <c r="AKW76" s="286"/>
      <c r="AKX76" s="286"/>
      <c r="AKY76" s="286"/>
      <c r="AKZ76" s="286"/>
      <c r="ALA76" s="286"/>
      <c r="ALB76" s="286"/>
      <c r="ALC76" s="286"/>
      <c r="ALD76" s="286"/>
      <c r="ALE76" s="286"/>
      <c r="ALF76" s="286"/>
      <c r="ALG76" s="286"/>
      <c r="ALH76" s="286"/>
      <c r="ALI76" s="286"/>
      <c r="ALJ76" s="286"/>
      <c r="ALK76" s="286"/>
      <c r="ALL76" s="286"/>
      <c r="ALM76" s="286"/>
      <c r="ALN76" s="286"/>
      <c r="ALO76" s="286"/>
      <c r="ALP76" s="286"/>
      <c r="ALQ76" s="286"/>
      <c r="ALR76" s="286"/>
      <c r="ALS76" s="286"/>
      <c r="ALT76" s="286"/>
      <c r="ALU76" s="286"/>
      <c r="ALV76" s="286"/>
      <c r="ALW76" s="286"/>
      <c r="ALX76" s="286"/>
      <c r="ALY76" s="286"/>
      <c r="ALZ76" s="286"/>
      <c r="AMA76" s="286"/>
      <c r="AMB76" s="286"/>
      <c r="AMC76" s="286"/>
      <c r="AMD76" s="286"/>
      <c r="AME76" s="286"/>
      <c r="AMF76" s="286"/>
      <c r="AMG76" s="286"/>
      <c r="AMH76" s="286"/>
      <c r="AMI76" s="286"/>
      <c r="AMJ76" s="286"/>
      <c r="AMK76" s="286"/>
    </row>
    <row r="77" spans="1:1025" hidden="1">
      <c r="B77" s="293" t="s">
        <v>239</v>
      </c>
      <c r="C77" s="294" t="s">
        <v>177</v>
      </c>
      <c r="D77" s="295">
        <v>0</v>
      </c>
      <c r="E77" s="296">
        <v>1</v>
      </c>
      <c r="F77" s="295">
        <v>0</v>
      </c>
      <c r="G77" s="296">
        <v>0</v>
      </c>
      <c r="H77" s="295">
        <v>3</v>
      </c>
      <c r="I77" s="296">
        <v>4</v>
      </c>
      <c r="J77" s="295">
        <v>1</v>
      </c>
      <c r="K77" s="296">
        <v>0</v>
      </c>
      <c r="L77" s="295">
        <v>1</v>
      </c>
      <c r="M77" s="296">
        <v>0</v>
      </c>
      <c r="N77" s="295">
        <v>0</v>
      </c>
      <c r="O77" s="296">
        <v>0</v>
      </c>
      <c r="P77" s="295">
        <v>3</v>
      </c>
      <c r="Q77" s="296">
        <v>3</v>
      </c>
      <c r="R77" s="297" t="str">
        <f t="shared" si="4"/>
        <v>OKAY</v>
      </c>
    </row>
    <row r="78" spans="1:1025" hidden="1">
      <c r="B78" s="293" t="s">
        <v>240</v>
      </c>
      <c r="C78" s="294" t="s">
        <v>177</v>
      </c>
      <c r="D78" s="295">
        <v>12</v>
      </c>
      <c r="E78" s="296">
        <v>12</v>
      </c>
      <c r="F78" s="295">
        <v>12</v>
      </c>
      <c r="G78" s="296">
        <v>12</v>
      </c>
      <c r="H78" s="295">
        <v>12</v>
      </c>
      <c r="I78" s="296">
        <v>12</v>
      </c>
      <c r="J78" s="295">
        <v>12</v>
      </c>
      <c r="K78" s="296">
        <v>12</v>
      </c>
      <c r="L78" s="295">
        <v>12</v>
      </c>
      <c r="M78" s="296">
        <v>12</v>
      </c>
      <c r="N78" s="295">
        <v>12</v>
      </c>
      <c r="O78" s="296">
        <v>12</v>
      </c>
      <c r="P78" s="295">
        <v>12</v>
      </c>
      <c r="Q78" s="296">
        <v>12</v>
      </c>
      <c r="R78" s="297" t="str">
        <f t="shared" si="4"/>
        <v>OKAY</v>
      </c>
      <c r="S78" s="299" t="s">
        <v>241</v>
      </c>
      <c r="T78" s="299"/>
    </row>
    <row r="79" spans="1:1025" hidden="1">
      <c r="B79" s="293" t="s">
        <v>242</v>
      </c>
      <c r="C79" s="294" t="s">
        <v>177</v>
      </c>
      <c r="D79" s="295"/>
      <c r="E79" s="296">
        <v>2</v>
      </c>
      <c r="F79" s="295">
        <v>2</v>
      </c>
      <c r="G79" s="296">
        <v>1</v>
      </c>
      <c r="H79" s="295">
        <v>1</v>
      </c>
      <c r="I79" s="296">
        <v>1</v>
      </c>
      <c r="J79" s="295">
        <v>1</v>
      </c>
      <c r="K79" s="296">
        <v>1</v>
      </c>
      <c r="L79" s="295">
        <v>1</v>
      </c>
      <c r="M79" s="296">
        <v>1</v>
      </c>
      <c r="N79" s="295">
        <v>1</v>
      </c>
      <c r="O79" s="296"/>
      <c r="P79" s="295"/>
      <c r="Q79" s="296"/>
      <c r="R79" s="297" t="str">
        <f t="shared" si="4"/>
        <v>OKAY</v>
      </c>
    </row>
    <row r="80" spans="1:1025" hidden="1">
      <c r="B80" s="293" t="s">
        <v>243</v>
      </c>
      <c r="C80" s="294" t="s">
        <v>177</v>
      </c>
      <c r="D80" s="295">
        <v>4</v>
      </c>
      <c r="E80" s="296">
        <v>3</v>
      </c>
      <c r="F80" s="295">
        <v>3</v>
      </c>
      <c r="G80" s="296">
        <v>2</v>
      </c>
      <c r="H80" s="295">
        <v>4</v>
      </c>
      <c r="I80" s="296">
        <v>4</v>
      </c>
      <c r="J80" s="295">
        <v>2</v>
      </c>
      <c r="K80" s="296">
        <v>3</v>
      </c>
      <c r="L80" s="295">
        <v>2</v>
      </c>
      <c r="M80" s="296">
        <v>2</v>
      </c>
      <c r="N80" s="295">
        <v>3</v>
      </c>
      <c r="O80" s="296">
        <v>3</v>
      </c>
      <c r="P80" s="295">
        <v>1</v>
      </c>
      <c r="Q80" s="296">
        <v>2</v>
      </c>
      <c r="R80" s="297" t="str">
        <f t="shared" si="4"/>
        <v>OKAY</v>
      </c>
    </row>
    <row r="81" spans="1:1025" hidden="1">
      <c r="B81" s="293" t="s">
        <v>244</v>
      </c>
      <c r="C81" s="294" t="s">
        <v>177</v>
      </c>
      <c r="D81" s="295"/>
      <c r="E81" s="296"/>
      <c r="F81" s="295"/>
      <c r="G81" s="296"/>
      <c r="H81" s="295"/>
      <c r="I81" s="296"/>
      <c r="J81" s="295"/>
      <c r="K81" s="296"/>
      <c r="L81" s="295"/>
      <c r="M81" s="296"/>
      <c r="N81" s="295"/>
      <c r="O81" s="296"/>
      <c r="P81" s="295"/>
      <c r="Q81" s="296"/>
      <c r="R81" s="297" t="str">
        <f t="shared" si="4"/>
        <v>OKAY</v>
      </c>
    </row>
    <row r="82" spans="1:1025" hidden="1">
      <c r="B82" s="293" t="s">
        <v>245</v>
      </c>
      <c r="C82" s="294" t="s">
        <v>177</v>
      </c>
      <c r="D82" s="295">
        <v>8</v>
      </c>
      <c r="E82" s="296">
        <v>14</v>
      </c>
      <c r="F82" s="295">
        <v>14</v>
      </c>
      <c r="G82" s="296">
        <v>14</v>
      </c>
      <c r="H82" s="295">
        <v>14</v>
      </c>
      <c r="I82" s="296">
        <v>14</v>
      </c>
      <c r="J82" s="295">
        <v>14</v>
      </c>
      <c r="K82" s="296">
        <v>14</v>
      </c>
      <c r="L82" s="295">
        <v>14</v>
      </c>
      <c r="M82" s="296">
        <v>11</v>
      </c>
      <c r="N82" s="295">
        <v>11</v>
      </c>
      <c r="O82" s="296">
        <v>10</v>
      </c>
      <c r="P82" s="295">
        <v>10</v>
      </c>
      <c r="Q82" s="296">
        <v>8</v>
      </c>
      <c r="R82" s="297" t="str">
        <f t="shared" si="4"/>
        <v>OKAY</v>
      </c>
    </row>
    <row r="83" spans="1:1025" hidden="1">
      <c r="B83" s="293" t="s">
        <v>246</v>
      </c>
      <c r="C83" s="294" t="s">
        <v>177</v>
      </c>
      <c r="D83" s="295">
        <v>2</v>
      </c>
      <c r="E83" s="296">
        <v>1</v>
      </c>
      <c r="F83" s="295">
        <v>0</v>
      </c>
      <c r="G83" s="296">
        <v>1</v>
      </c>
      <c r="H83" s="295">
        <v>2</v>
      </c>
      <c r="I83" s="296">
        <v>0</v>
      </c>
      <c r="J83" s="295">
        <v>0</v>
      </c>
      <c r="K83" s="296">
        <v>1</v>
      </c>
      <c r="L83" s="295">
        <v>0</v>
      </c>
      <c r="M83" s="296">
        <v>1</v>
      </c>
      <c r="N83" s="295">
        <v>2</v>
      </c>
      <c r="O83" s="296">
        <v>0</v>
      </c>
      <c r="P83" s="295">
        <v>0</v>
      </c>
      <c r="Q83" s="296">
        <v>2</v>
      </c>
      <c r="R83" s="297" t="str">
        <f t="shared" si="4"/>
        <v>OKAY</v>
      </c>
    </row>
    <row r="84" spans="1:1025" s="126" customFormat="1">
      <c r="A84" s="286"/>
      <c r="B84" s="293" t="s">
        <v>598</v>
      </c>
      <c r="C84" s="294" t="s">
        <v>181</v>
      </c>
      <c r="D84" s="295">
        <v>3</v>
      </c>
      <c r="E84" s="296">
        <v>3</v>
      </c>
      <c r="F84" s="295">
        <v>3</v>
      </c>
      <c r="G84" s="296">
        <v>3</v>
      </c>
      <c r="H84" s="295">
        <v>3</v>
      </c>
      <c r="I84" s="296">
        <v>3</v>
      </c>
      <c r="J84" s="295">
        <v>3</v>
      </c>
      <c r="K84" s="296">
        <v>3</v>
      </c>
      <c r="L84" s="295">
        <v>3</v>
      </c>
      <c r="M84" s="296">
        <v>3</v>
      </c>
      <c r="N84" s="295">
        <v>3</v>
      </c>
      <c r="O84" s="296">
        <v>3</v>
      </c>
      <c r="P84" s="295">
        <v>3</v>
      </c>
      <c r="Q84" s="296">
        <v>3</v>
      </c>
      <c r="R84" s="297" t="str">
        <f t="shared" si="4"/>
        <v>OKAY</v>
      </c>
      <c r="S84" s="299" t="s">
        <v>669</v>
      </c>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c r="CL84" s="286"/>
      <c r="CM84" s="286"/>
      <c r="CN84" s="286"/>
      <c r="CO84" s="286"/>
      <c r="CP84" s="286"/>
      <c r="CQ84" s="286"/>
      <c r="CR84" s="286"/>
      <c r="CS84" s="286"/>
      <c r="CT84" s="286"/>
      <c r="CU84" s="286"/>
      <c r="CV84" s="286"/>
      <c r="CW84" s="286"/>
      <c r="CX84" s="286"/>
      <c r="CY84" s="286"/>
      <c r="CZ84" s="286"/>
      <c r="DA84" s="286"/>
      <c r="DB84" s="286"/>
      <c r="DC84" s="286"/>
      <c r="DD84" s="286"/>
      <c r="DE84" s="286"/>
      <c r="DF84" s="286"/>
      <c r="DG84" s="286"/>
      <c r="DH84" s="286"/>
      <c r="DI84" s="286"/>
      <c r="DJ84" s="286"/>
      <c r="DK84" s="286"/>
      <c r="DL84" s="286"/>
      <c r="DM84" s="286"/>
      <c r="DN84" s="286"/>
      <c r="DO84" s="286"/>
      <c r="DP84" s="286"/>
      <c r="DQ84" s="286"/>
      <c r="DR84" s="286"/>
      <c r="DS84" s="286"/>
      <c r="DT84" s="286"/>
      <c r="DU84" s="286"/>
      <c r="DV84" s="286"/>
      <c r="DW84" s="286"/>
      <c r="DX84" s="286"/>
      <c r="DY84" s="286"/>
      <c r="DZ84" s="286"/>
      <c r="EA84" s="286"/>
      <c r="EB84" s="286"/>
      <c r="EC84" s="286"/>
      <c r="ED84" s="286"/>
      <c r="EE84" s="286"/>
      <c r="EF84" s="286"/>
      <c r="EG84" s="286"/>
      <c r="EH84" s="286"/>
      <c r="EI84" s="286"/>
      <c r="EJ84" s="286"/>
      <c r="EK84" s="286"/>
      <c r="EL84" s="286"/>
      <c r="EM84" s="286"/>
      <c r="EN84" s="286"/>
      <c r="EO84" s="286"/>
      <c r="EP84" s="286"/>
      <c r="EQ84" s="286"/>
      <c r="ER84" s="286"/>
      <c r="ES84" s="286"/>
      <c r="ET84" s="286"/>
      <c r="EU84" s="286"/>
      <c r="EV84" s="286"/>
      <c r="EW84" s="286"/>
      <c r="EX84" s="286"/>
      <c r="EY84" s="286"/>
      <c r="EZ84" s="286"/>
      <c r="FA84" s="286"/>
      <c r="FB84" s="286"/>
      <c r="FC84" s="286"/>
      <c r="FD84" s="286"/>
      <c r="FE84" s="286"/>
      <c r="FF84" s="286"/>
      <c r="FG84" s="286"/>
      <c r="FH84" s="286"/>
      <c r="FI84" s="286"/>
      <c r="FJ84" s="286"/>
      <c r="FK84" s="286"/>
      <c r="FL84" s="286"/>
      <c r="FM84" s="286"/>
      <c r="FN84" s="286"/>
      <c r="FO84" s="286"/>
      <c r="FP84" s="286"/>
      <c r="FQ84" s="286"/>
      <c r="FR84" s="286"/>
      <c r="FS84" s="286"/>
      <c r="FT84" s="286"/>
      <c r="FU84" s="286"/>
      <c r="FV84" s="286"/>
      <c r="FW84" s="286"/>
      <c r="FX84" s="286"/>
      <c r="FY84" s="286"/>
      <c r="FZ84" s="286"/>
      <c r="GA84" s="286"/>
      <c r="GB84" s="286"/>
      <c r="GC84" s="286"/>
      <c r="GD84" s="286"/>
      <c r="GE84" s="286"/>
      <c r="GF84" s="286"/>
      <c r="GG84" s="286"/>
      <c r="GH84" s="286"/>
      <c r="GI84" s="286"/>
      <c r="GJ84" s="286"/>
      <c r="GK84" s="286"/>
      <c r="GL84" s="286"/>
      <c r="GM84" s="286"/>
      <c r="GN84" s="286"/>
      <c r="GO84" s="286"/>
      <c r="GP84" s="286"/>
      <c r="GQ84" s="286"/>
      <c r="GR84" s="286"/>
      <c r="GS84" s="286"/>
      <c r="GT84" s="286"/>
      <c r="GU84" s="286"/>
      <c r="GV84" s="286"/>
      <c r="GW84" s="286"/>
      <c r="GX84" s="286"/>
      <c r="GY84" s="286"/>
      <c r="GZ84" s="286"/>
      <c r="HA84" s="286"/>
      <c r="HB84" s="286"/>
      <c r="HC84" s="286"/>
      <c r="HD84" s="286"/>
      <c r="HE84" s="286"/>
      <c r="HF84" s="286"/>
      <c r="HG84" s="286"/>
      <c r="HH84" s="286"/>
      <c r="HI84" s="286"/>
      <c r="HJ84" s="286"/>
      <c r="HK84" s="286"/>
      <c r="HL84" s="286"/>
      <c r="HM84" s="286"/>
      <c r="HN84" s="286"/>
      <c r="HO84" s="286"/>
      <c r="HP84" s="286"/>
      <c r="HQ84" s="286"/>
      <c r="HR84" s="286"/>
      <c r="HS84" s="286"/>
      <c r="HT84" s="286"/>
      <c r="HU84" s="286"/>
      <c r="HV84" s="286"/>
      <c r="HW84" s="286"/>
      <c r="HX84" s="286"/>
      <c r="HY84" s="286"/>
      <c r="HZ84" s="286"/>
      <c r="IA84" s="286"/>
      <c r="IB84" s="286"/>
      <c r="IC84" s="286"/>
      <c r="ID84" s="286"/>
      <c r="IE84" s="286"/>
      <c r="IF84" s="286"/>
      <c r="IG84" s="286"/>
      <c r="IH84" s="286"/>
      <c r="II84" s="286"/>
      <c r="IJ84" s="286"/>
      <c r="IK84" s="286"/>
      <c r="IL84" s="286"/>
      <c r="IM84" s="286"/>
      <c r="IN84" s="286"/>
      <c r="IO84" s="286"/>
      <c r="IP84" s="286"/>
      <c r="IQ84" s="286"/>
      <c r="IR84" s="286"/>
      <c r="IS84" s="286"/>
      <c r="IT84" s="286"/>
      <c r="IU84" s="286"/>
      <c r="IV84" s="286"/>
      <c r="IW84" s="286"/>
      <c r="IX84" s="286"/>
      <c r="IY84" s="286"/>
      <c r="IZ84" s="286"/>
      <c r="JA84" s="286"/>
      <c r="JB84" s="286"/>
      <c r="JC84" s="286"/>
      <c r="JD84" s="286"/>
      <c r="JE84" s="286"/>
      <c r="JF84" s="286"/>
      <c r="JG84" s="286"/>
      <c r="JH84" s="286"/>
      <c r="JI84" s="286"/>
      <c r="JJ84" s="286"/>
      <c r="JK84" s="286"/>
      <c r="JL84" s="286"/>
      <c r="JM84" s="286"/>
      <c r="JN84" s="286"/>
      <c r="JO84" s="286"/>
      <c r="JP84" s="286"/>
      <c r="JQ84" s="286"/>
      <c r="JR84" s="286"/>
      <c r="JS84" s="286"/>
      <c r="JT84" s="286"/>
      <c r="JU84" s="286"/>
      <c r="JV84" s="286"/>
      <c r="JW84" s="286"/>
      <c r="JX84" s="286"/>
      <c r="JY84" s="286"/>
      <c r="JZ84" s="286"/>
      <c r="KA84" s="286"/>
      <c r="KB84" s="286"/>
      <c r="KC84" s="286"/>
      <c r="KD84" s="286"/>
      <c r="KE84" s="286"/>
      <c r="KF84" s="286"/>
      <c r="KG84" s="286"/>
      <c r="KH84" s="286"/>
      <c r="KI84" s="286"/>
      <c r="KJ84" s="286"/>
      <c r="KK84" s="286"/>
      <c r="KL84" s="286"/>
      <c r="KM84" s="286"/>
      <c r="KN84" s="286"/>
      <c r="KO84" s="286"/>
      <c r="KP84" s="286"/>
      <c r="KQ84" s="286"/>
      <c r="KR84" s="286"/>
      <c r="KS84" s="286"/>
      <c r="KT84" s="286"/>
      <c r="KU84" s="286"/>
      <c r="KV84" s="286"/>
      <c r="KW84" s="286"/>
      <c r="KX84" s="286"/>
      <c r="KY84" s="286"/>
      <c r="KZ84" s="286"/>
      <c r="LA84" s="286"/>
      <c r="LB84" s="286"/>
      <c r="LC84" s="286"/>
      <c r="LD84" s="286"/>
      <c r="LE84" s="286"/>
      <c r="LF84" s="286"/>
      <c r="LG84" s="286"/>
      <c r="LH84" s="286"/>
      <c r="LI84" s="286"/>
      <c r="LJ84" s="286"/>
      <c r="LK84" s="286"/>
      <c r="LL84" s="286"/>
      <c r="LM84" s="286"/>
      <c r="LN84" s="286"/>
      <c r="LO84" s="286"/>
      <c r="LP84" s="286"/>
      <c r="LQ84" s="286"/>
      <c r="LR84" s="286"/>
      <c r="LS84" s="286"/>
      <c r="LT84" s="286"/>
      <c r="LU84" s="286"/>
      <c r="LV84" s="286"/>
      <c r="LW84" s="286"/>
      <c r="LX84" s="286"/>
      <c r="LY84" s="286"/>
      <c r="LZ84" s="286"/>
      <c r="MA84" s="286"/>
      <c r="MB84" s="286"/>
      <c r="MC84" s="286"/>
      <c r="MD84" s="286"/>
      <c r="ME84" s="286"/>
      <c r="MF84" s="286"/>
      <c r="MG84" s="286"/>
      <c r="MH84" s="286"/>
      <c r="MI84" s="286"/>
      <c r="MJ84" s="286"/>
      <c r="MK84" s="286"/>
      <c r="ML84" s="286"/>
      <c r="MM84" s="286"/>
      <c r="MN84" s="286"/>
      <c r="MO84" s="286"/>
      <c r="MP84" s="286"/>
      <c r="MQ84" s="286"/>
      <c r="MR84" s="286"/>
      <c r="MS84" s="286"/>
      <c r="MT84" s="286"/>
      <c r="MU84" s="286"/>
      <c r="MV84" s="286"/>
      <c r="MW84" s="286"/>
      <c r="MX84" s="286"/>
      <c r="MY84" s="286"/>
      <c r="MZ84" s="286"/>
      <c r="NA84" s="286"/>
      <c r="NB84" s="286"/>
      <c r="NC84" s="286"/>
      <c r="ND84" s="286"/>
      <c r="NE84" s="286"/>
      <c r="NF84" s="286"/>
      <c r="NG84" s="286"/>
      <c r="NH84" s="286"/>
      <c r="NI84" s="286"/>
      <c r="NJ84" s="286"/>
      <c r="NK84" s="286"/>
      <c r="NL84" s="286"/>
      <c r="NM84" s="286"/>
      <c r="NN84" s="286"/>
      <c r="NO84" s="286"/>
      <c r="NP84" s="286"/>
      <c r="NQ84" s="286"/>
      <c r="NR84" s="286"/>
      <c r="NS84" s="286"/>
      <c r="NT84" s="286"/>
      <c r="NU84" s="286"/>
      <c r="NV84" s="286"/>
      <c r="NW84" s="286"/>
      <c r="NX84" s="286"/>
      <c r="NY84" s="286"/>
      <c r="NZ84" s="286"/>
      <c r="OA84" s="286"/>
      <c r="OB84" s="286"/>
      <c r="OC84" s="286"/>
      <c r="OD84" s="286"/>
      <c r="OE84" s="286"/>
      <c r="OF84" s="286"/>
      <c r="OG84" s="286"/>
      <c r="OH84" s="286"/>
      <c r="OI84" s="286"/>
      <c r="OJ84" s="286"/>
      <c r="OK84" s="286"/>
      <c r="OL84" s="286"/>
      <c r="OM84" s="286"/>
      <c r="ON84" s="286"/>
      <c r="OO84" s="286"/>
      <c r="OP84" s="286"/>
      <c r="OQ84" s="286"/>
      <c r="OR84" s="286"/>
      <c r="OS84" s="286"/>
      <c r="OT84" s="286"/>
      <c r="OU84" s="286"/>
      <c r="OV84" s="286"/>
      <c r="OW84" s="286"/>
      <c r="OX84" s="286"/>
      <c r="OY84" s="286"/>
      <c r="OZ84" s="286"/>
      <c r="PA84" s="286"/>
      <c r="PB84" s="286"/>
      <c r="PC84" s="286"/>
      <c r="PD84" s="286"/>
      <c r="PE84" s="286"/>
      <c r="PF84" s="286"/>
      <c r="PG84" s="286"/>
      <c r="PH84" s="286"/>
      <c r="PI84" s="286"/>
      <c r="PJ84" s="286"/>
      <c r="PK84" s="286"/>
      <c r="PL84" s="286"/>
      <c r="PM84" s="286"/>
      <c r="PN84" s="286"/>
      <c r="PO84" s="286"/>
      <c r="PP84" s="286"/>
      <c r="PQ84" s="286"/>
      <c r="PR84" s="286"/>
      <c r="PS84" s="286"/>
      <c r="PT84" s="286"/>
      <c r="PU84" s="286"/>
      <c r="PV84" s="286"/>
      <c r="PW84" s="286"/>
      <c r="PX84" s="286"/>
      <c r="PY84" s="286"/>
      <c r="PZ84" s="286"/>
      <c r="QA84" s="286"/>
      <c r="QB84" s="286"/>
      <c r="QC84" s="286"/>
      <c r="QD84" s="286"/>
      <c r="QE84" s="286"/>
      <c r="QF84" s="286"/>
      <c r="QG84" s="286"/>
      <c r="QH84" s="286"/>
      <c r="QI84" s="286"/>
      <c r="QJ84" s="286"/>
      <c r="QK84" s="286"/>
      <c r="QL84" s="286"/>
      <c r="QM84" s="286"/>
      <c r="QN84" s="286"/>
      <c r="QO84" s="286"/>
      <c r="QP84" s="286"/>
      <c r="QQ84" s="286"/>
      <c r="QR84" s="286"/>
      <c r="QS84" s="286"/>
      <c r="QT84" s="286"/>
      <c r="QU84" s="286"/>
      <c r="QV84" s="286"/>
      <c r="QW84" s="286"/>
      <c r="QX84" s="286"/>
      <c r="QY84" s="286"/>
      <c r="QZ84" s="286"/>
      <c r="RA84" s="286"/>
      <c r="RB84" s="286"/>
      <c r="RC84" s="286"/>
      <c r="RD84" s="286"/>
      <c r="RE84" s="286"/>
      <c r="RF84" s="286"/>
      <c r="RG84" s="286"/>
      <c r="RH84" s="286"/>
      <c r="RI84" s="286"/>
      <c r="RJ84" s="286"/>
      <c r="RK84" s="286"/>
      <c r="RL84" s="286"/>
      <c r="RM84" s="286"/>
      <c r="RN84" s="286"/>
      <c r="RO84" s="286"/>
      <c r="RP84" s="286"/>
      <c r="RQ84" s="286"/>
      <c r="RR84" s="286"/>
      <c r="RS84" s="286"/>
      <c r="RT84" s="286"/>
      <c r="RU84" s="286"/>
      <c r="RV84" s="286"/>
      <c r="RW84" s="286"/>
      <c r="RX84" s="286"/>
      <c r="RY84" s="286"/>
      <c r="RZ84" s="286"/>
      <c r="SA84" s="286"/>
      <c r="SB84" s="286"/>
      <c r="SC84" s="286"/>
      <c r="SD84" s="286"/>
      <c r="SE84" s="286"/>
      <c r="SF84" s="286"/>
      <c r="SG84" s="286"/>
      <c r="SH84" s="286"/>
      <c r="SI84" s="286"/>
      <c r="SJ84" s="286"/>
      <c r="SK84" s="286"/>
      <c r="SL84" s="286"/>
      <c r="SM84" s="286"/>
      <c r="SN84" s="286"/>
      <c r="SO84" s="286"/>
      <c r="SP84" s="286"/>
      <c r="SQ84" s="286"/>
      <c r="SR84" s="286"/>
      <c r="SS84" s="286"/>
      <c r="ST84" s="286"/>
      <c r="SU84" s="286"/>
      <c r="SV84" s="286"/>
      <c r="SW84" s="286"/>
      <c r="SX84" s="286"/>
      <c r="SY84" s="286"/>
      <c r="SZ84" s="286"/>
      <c r="TA84" s="286"/>
      <c r="TB84" s="286"/>
      <c r="TC84" s="286"/>
      <c r="TD84" s="286"/>
      <c r="TE84" s="286"/>
      <c r="TF84" s="286"/>
      <c r="TG84" s="286"/>
      <c r="TH84" s="286"/>
      <c r="TI84" s="286"/>
      <c r="TJ84" s="286"/>
      <c r="TK84" s="286"/>
      <c r="TL84" s="286"/>
      <c r="TM84" s="286"/>
      <c r="TN84" s="286"/>
      <c r="TO84" s="286"/>
      <c r="TP84" s="286"/>
      <c r="TQ84" s="286"/>
      <c r="TR84" s="286"/>
      <c r="TS84" s="286"/>
      <c r="TT84" s="286"/>
      <c r="TU84" s="286"/>
      <c r="TV84" s="286"/>
      <c r="TW84" s="286"/>
      <c r="TX84" s="286"/>
      <c r="TY84" s="286"/>
      <c r="TZ84" s="286"/>
      <c r="UA84" s="286"/>
      <c r="UB84" s="286"/>
      <c r="UC84" s="286"/>
      <c r="UD84" s="286"/>
      <c r="UE84" s="286"/>
      <c r="UF84" s="286"/>
      <c r="UG84" s="286"/>
      <c r="UH84" s="286"/>
      <c r="UI84" s="286"/>
      <c r="UJ84" s="286"/>
      <c r="UK84" s="286"/>
      <c r="UL84" s="286"/>
      <c r="UM84" s="286"/>
      <c r="UN84" s="286"/>
      <c r="UO84" s="286"/>
      <c r="UP84" s="286"/>
      <c r="UQ84" s="286"/>
      <c r="UR84" s="286"/>
      <c r="US84" s="286"/>
      <c r="UT84" s="286"/>
      <c r="UU84" s="286"/>
      <c r="UV84" s="286"/>
      <c r="UW84" s="286"/>
      <c r="UX84" s="286"/>
      <c r="UY84" s="286"/>
      <c r="UZ84" s="286"/>
      <c r="VA84" s="286"/>
      <c r="VB84" s="286"/>
      <c r="VC84" s="286"/>
      <c r="VD84" s="286"/>
      <c r="VE84" s="286"/>
      <c r="VF84" s="286"/>
      <c r="VG84" s="286"/>
      <c r="VH84" s="286"/>
      <c r="VI84" s="286"/>
      <c r="VJ84" s="286"/>
      <c r="VK84" s="286"/>
      <c r="VL84" s="286"/>
      <c r="VM84" s="286"/>
      <c r="VN84" s="286"/>
      <c r="VO84" s="286"/>
      <c r="VP84" s="286"/>
      <c r="VQ84" s="286"/>
      <c r="VR84" s="286"/>
      <c r="VS84" s="286"/>
      <c r="VT84" s="286"/>
      <c r="VU84" s="286"/>
      <c r="VV84" s="286"/>
      <c r="VW84" s="286"/>
      <c r="VX84" s="286"/>
      <c r="VY84" s="286"/>
      <c r="VZ84" s="286"/>
      <c r="WA84" s="286"/>
      <c r="WB84" s="286"/>
      <c r="WC84" s="286"/>
      <c r="WD84" s="286"/>
      <c r="WE84" s="286"/>
      <c r="WF84" s="286"/>
      <c r="WG84" s="286"/>
      <c r="WH84" s="286"/>
      <c r="WI84" s="286"/>
      <c r="WJ84" s="286"/>
      <c r="WK84" s="286"/>
      <c r="WL84" s="286"/>
      <c r="WM84" s="286"/>
      <c r="WN84" s="286"/>
      <c r="WO84" s="286"/>
      <c r="WP84" s="286"/>
      <c r="WQ84" s="286"/>
      <c r="WR84" s="286"/>
      <c r="WS84" s="286"/>
      <c r="WT84" s="286"/>
      <c r="WU84" s="286"/>
      <c r="WV84" s="286"/>
      <c r="WW84" s="286"/>
      <c r="WX84" s="286"/>
      <c r="WY84" s="286"/>
      <c r="WZ84" s="286"/>
      <c r="XA84" s="286"/>
      <c r="XB84" s="286"/>
      <c r="XC84" s="286"/>
      <c r="XD84" s="286"/>
      <c r="XE84" s="286"/>
      <c r="XF84" s="286"/>
      <c r="XG84" s="286"/>
      <c r="XH84" s="286"/>
      <c r="XI84" s="286"/>
      <c r="XJ84" s="286"/>
      <c r="XK84" s="286"/>
      <c r="XL84" s="286"/>
      <c r="XM84" s="286"/>
      <c r="XN84" s="286"/>
      <c r="XO84" s="286"/>
      <c r="XP84" s="286"/>
      <c r="XQ84" s="286"/>
      <c r="XR84" s="286"/>
      <c r="XS84" s="286"/>
      <c r="XT84" s="286"/>
      <c r="XU84" s="286"/>
      <c r="XV84" s="286"/>
      <c r="XW84" s="286"/>
      <c r="XX84" s="286"/>
      <c r="XY84" s="286"/>
      <c r="XZ84" s="286"/>
      <c r="YA84" s="286"/>
      <c r="YB84" s="286"/>
      <c r="YC84" s="286"/>
      <c r="YD84" s="286"/>
      <c r="YE84" s="286"/>
      <c r="YF84" s="286"/>
      <c r="YG84" s="286"/>
      <c r="YH84" s="286"/>
      <c r="YI84" s="286"/>
      <c r="YJ84" s="286"/>
      <c r="YK84" s="286"/>
      <c r="YL84" s="286"/>
      <c r="YM84" s="286"/>
      <c r="YN84" s="286"/>
      <c r="YO84" s="286"/>
      <c r="YP84" s="286"/>
      <c r="YQ84" s="286"/>
      <c r="YR84" s="286"/>
      <c r="YS84" s="286"/>
      <c r="YT84" s="286"/>
      <c r="YU84" s="286"/>
      <c r="YV84" s="286"/>
      <c r="YW84" s="286"/>
      <c r="YX84" s="286"/>
      <c r="YY84" s="286"/>
      <c r="YZ84" s="286"/>
      <c r="ZA84" s="286"/>
      <c r="ZB84" s="286"/>
      <c r="ZC84" s="286"/>
      <c r="ZD84" s="286"/>
      <c r="ZE84" s="286"/>
      <c r="ZF84" s="286"/>
      <c r="ZG84" s="286"/>
      <c r="ZH84" s="286"/>
      <c r="ZI84" s="286"/>
      <c r="ZJ84" s="286"/>
      <c r="ZK84" s="286"/>
      <c r="ZL84" s="286"/>
      <c r="ZM84" s="286"/>
      <c r="ZN84" s="286"/>
      <c r="ZO84" s="286"/>
      <c r="ZP84" s="286"/>
      <c r="ZQ84" s="286"/>
      <c r="ZR84" s="286"/>
      <c r="ZS84" s="286"/>
      <c r="ZT84" s="286"/>
      <c r="ZU84" s="286"/>
      <c r="ZV84" s="286"/>
      <c r="ZW84" s="286"/>
      <c r="ZX84" s="286"/>
      <c r="ZY84" s="286"/>
      <c r="ZZ84" s="286"/>
      <c r="AAA84" s="286"/>
      <c r="AAB84" s="286"/>
      <c r="AAC84" s="286"/>
      <c r="AAD84" s="286"/>
      <c r="AAE84" s="286"/>
      <c r="AAF84" s="286"/>
      <c r="AAG84" s="286"/>
      <c r="AAH84" s="286"/>
      <c r="AAI84" s="286"/>
      <c r="AAJ84" s="286"/>
      <c r="AAK84" s="286"/>
      <c r="AAL84" s="286"/>
      <c r="AAM84" s="286"/>
      <c r="AAN84" s="286"/>
      <c r="AAO84" s="286"/>
      <c r="AAP84" s="286"/>
      <c r="AAQ84" s="286"/>
      <c r="AAR84" s="286"/>
      <c r="AAS84" s="286"/>
      <c r="AAT84" s="286"/>
      <c r="AAU84" s="286"/>
      <c r="AAV84" s="286"/>
      <c r="AAW84" s="286"/>
      <c r="AAX84" s="286"/>
      <c r="AAY84" s="286"/>
      <c r="AAZ84" s="286"/>
      <c r="ABA84" s="286"/>
      <c r="ABB84" s="286"/>
      <c r="ABC84" s="286"/>
      <c r="ABD84" s="286"/>
      <c r="ABE84" s="286"/>
      <c r="ABF84" s="286"/>
      <c r="ABG84" s="286"/>
      <c r="ABH84" s="286"/>
      <c r="ABI84" s="286"/>
      <c r="ABJ84" s="286"/>
      <c r="ABK84" s="286"/>
      <c r="ABL84" s="286"/>
      <c r="ABM84" s="286"/>
      <c r="ABN84" s="286"/>
      <c r="ABO84" s="286"/>
      <c r="ABP84" s="286"/>
      <c r="ABQ84" s="286"/>
      <c r="ABR84" s="286"/>
      <c r="ABS84" s="286"/>
      <c r="ABT84" s="286"/>
      <c r="ABU84" s="286"/>
      <c r="ABV84" s="286"/>
      <c r="ABW84" s="286"/>
      <c r="ABX84" s="286"/>
      <c r="ABY84" s="286"/>
      <c r="ABZ84" s="286"/>
      <c r="ACA84" s="286"/>
      <c r="ACB84" s="286"/>
      <c r="ACC84" s="286"/>
      <c r="ACD84" s="286"/>
      <c r="ACE84" s="286"/>
      <c r="ACF84" s="286"/>
      <c r="ACG84" s="286"/>
      <c r="ACH84" s="286"/>
      <c r="ACI84" s="286"/>
      <c r="ACJ84" s="286"/>
      <c r="ACK84" s="286"/>
      <c r="ACL84" s="286"/>
      <c r="ACM84" s="286"/>
      <c r="ACN84" s="286"/>
      <c r="ACO84" s="286"/>
      <c r="ACP84" s="286"/>
      <c r="ACQ84" s="286"/>
      <c r="ACR84" s="286"/>
      <c r="ACS84" s="286"/>
      <c r="ACT84" s="286"/>
      <c r="ACU84" s="286"/>
      <c r="ACV84" s="286"/>
      <c r="ACW84" s="286"/>
      <c r="ACX84" s="286"/>
      <c r="ACY84" s="286"/>
      <c r="ACZ84" s="286"/>
      <c r="ADA84" s="286"/>
      <c r="ADB84" s="286"/>
      <c r="ADC84" s="286"/>
      <c r="ADD84" s="286"/>
      <c r="ADE84" s="286"/>
      <c r="ADF84" s="286"/>
      <c r="ADG84" s="286"/>
      <c r="ADH84" s="286"/>
      <c r="ADI84" s="286"/>
      <c r="ADJ84" s="286"/>
      <c r="ADK84" s="286"/>
      <c r="ADL84" s="286"/>
      <c r="ADM84" s="286"/>
      <c r="ADN84" s="286"/>
      <c r="ADO84" s="286"/>
      <c r="ADP84" s="286"/>
      <c r="ADQ84" s="286"/>
      <c r="ADR84" s="286"/>
      <c r="ADS84" s="286"/>
      <c r="ADT84" s="286"/>
      <c r="ADU84" s="286"/>
      <c r="ADV84" s="286"/>
      <c r="ADW84" s="286"/>
      <c r="ADX84" s="286"/>
      <c r="ADY84" s="286"/>
      <c r="ADZ84" s="286"/>
      <c r="AEA84" s="286"/>
      <c r="AEB84" s="286"/>
      <c r="AEC84" s="286"/>
      <c r="AED84" s="286"/>
      <c r="AEE84" s="286"/>
      <c r="AEF84" s="286"/>
      <c r="AEG84" s="286"/>
      <c r="AEH84" s="286"/>
      <c r="AEI84" s="286"/>
      <c r="AEJ84" s="286"/>
      <c r="AEK84" s="286"/>
      <c r="AEL84" s="286"/>
      <c r="AEM84" s="286"/>
      <c r="AEN84" s="286"/>
      <c r="AEO84" s="286"/>
      <c r="AEP84" s="286"/>
      <c r="AEQ84" s="286"/>
      <c r="AER84" s="286"/>
      <c r="AES84" s="286"/>
      <c r="AET84" s="286"/>
      <c r="AEU84" s="286"/>
      <c r="AEV84" s="286"/>
      <c r="AEW84" s="286"/>
      <c r="AEX84" s="286"/>
      <c r="AEY84" s="286"/>
      <c r="AEZ84" s="286"/>
      <c r="AFA84" s="286"/>
      <c r="AFB84" s="286"/>
      <c r="AFC84" s="286"/>
      <c r="AFD84" s="286"/>
      <c r="AFE84" s="286"/>
      <c r="AFF84" s="286"/>
      <c r="AFG84" s="286"/>
      <c r="AFH84" s="286"/>
      <c r="AFI84" s="286"/>
      <c r="AFJ84" s="286"/>
      <c r="AFK84" s="286"/>
      <c r="AFL84" s="286"/>
      <c r="AFM84" s="286"/>
      <c r="AFN84" s="286"/>
      <c r="AFO84" s="286"/>
      <c r="AFP84" s="286"/>
      <c r="AFQ84" s="286"/>
      <c r="AFR84" s="286"/>
      <c r="AFS84" s="286"/>
      <c r="AFT84" s="286"/>
      <c r="AFU84" s="286"/>
      <c r="AFV84" s="286"/>
      <c r="AFW84" s="286"/>
      <c r="AFX84" s="286"/>
      <c r="AFY84" s="286"/>
      <c r="AFZ84" s="286"/>
      <c r="AGA84" s="286"/>
      <c r="AGB84" s="286"/>
      <c r="AGC84" s="286"/>
      <c r="AGD84" s="286"/>
      <c r="AGE84" s="286"/>
      <c r="AGF84" s="286"/>
      <c r="AGG84" s="286"/>
      <c r="AGH84" s="286"/>
      <c r="AGI84" s="286"/>
      <c r="AGJ84" s="286"/>
      <c r="AGK84" s="286"/>
      <c r="AGL84" s="286"/>
      <c r="AGM84" s="286"/>
      <c r="AGN84" s="286"/>
      <c r="AGO84" s="286"/>
      <c r="AGP84" s="286"/>
      <c r="AGQ84" s="286"/>
      <c r="AGR84" s="286"/>
      <c r="AGS84" s="286"/>
      <c r="AGT84" s="286"/>
      <c r="AGU84" s="286"/>
      <c r="AGV84" s="286"/>
      <c r="AGW84" s="286"/>
      <c r="AGX84" s="286"/>
      <c r="AGY84" s="286"/>
      <c r="AGZ84" s="286"/>
      <c r="AHA84" s="286"/>
      <c r="AHB84" s="286"/>
      <c r="AHC84" s="286"/>
      <c r="AHD84" s="286"/>
      <c r="AHE84" s="286"/>
      <c r="AHF84" s="286"/>
      <c r="AHG84" s="286"/>
      <c r="AHH84" s="286"/>
      <c r="AHI84" s="286"/>
      <c r="AHJ84" s="286"/>
      <c r="AHK84" s="286"/>
      <c r="AHL84" s="286"/>
      <c r="AHM84" s="286"/>
      <c r="AHN84" s="286"/>
      <c r="AHO84" s="286"/>
      <c r="AHP84" s="286"/>
      <c r="AHQ84" s="286"/>
      <c r="AHR84" s="286"/>
      <c r="AHS84" s="286"/>
      <c r="AHT84" s="286"/>
      <c r="AHU84" s="286"/>
      <c r="AHV84" s="286"/>
      <c r="AHW84" s="286"/>
      <c r="AHX84" s="286"/>
      <c r="AHY84" s="286"/>
      <c r="AHZ84" s="286"/>
      <c r="AIA84" s="286"/>
      <c r="AIB84" s="286"/>
      <c r="AIC84" s="286"/>
      <c r="AID84" s="286"/>
      <c r="AIE84" s="286"/>
      <c r="AIF84" s="286"/>
      <c r="AIG84" s="286"/>
      <c r="AIH84" s="286"/>
      <c r="AII84" s="286"/>
      <c r="AIJ84" s="286"/>
      <c r="AIK84" s="286"/>
      <c r="AIL84" s="286"/>
      <c r="AIM84" s="286"/>
      <c r="AIN84" s="286"/>
      <c r="AIO84" s="286"/>
      <c r="AIP84" s="286"/>
      <c r="AIQ84" s="286"/>
      <c r="AIR84" s="286"/>
      <c r="AIS84" s="286"/>
      <c r="AIT84" s="286"/>
      <c r="AIU84" s="286"/>
      <c r="AIV84" s="286"/>
      <c r="AIW84" s="286"/>
      <c r="AIX84" s="286"/>
      <c r="AIY84" s="286"/>
      <c r="AIZ84" s="286"/>
      <c r="AJA84" s="286"/>
      <c r="AJB84" s="286"/>
      <c r="AJC84" s="286"/>
      <c r="AJD84" s="286"/>
      <c r="AJE84" s="286"/>
      <c r="AJF84" s="286"/>
      <c r="AJG84" s="286"/>
      <c r="AJH84" s="286"/>
      <c r="AJI84" s="286"/>
      <c r="AJJ84" s="286"/>
      <c r="AJK84" s="286"/>
      <c r="AJL84" s="286"/>
      <c r="AJM84" s="286"/>
      <c r="AJN84" s="286"/>
      <c r="AJO84" s="286"/>
      <c r="AJP84" s="286"/>
      <c r="AJQ84" s="286"/>
      <c r="AJR84" s="286"/>
      <c r="AJS84" s="286"/>
      <c r="AJT84" s="286"/>
      <c r="AJU84" s="286"/>
      <c r="AJV84" s="286"/>
      <c r="AJW84" s="286"/>
      <c r="AJX84" s="286"/>
      <c r="AJY84" s="286"/>
      <c r="AJZ84" s="286"/>
      <c r="AKA84" s="286"/>
      <c r="AKB84" s="286"/>
      <c r="AKC84" s="286"/>
      <c r="AKD84" s="286"/>
      <c r="AKE84" s="286"/>
      <c r="AKF84" s="286"/>
      <c r="AKG84" s="286"/>
      <c r="AKH84" s="286"/>
      <c r="AKI84" s="286"/>
      <c r="AKJ84" s="286"/>
      <c r="AKK84" s="286"/>
      <c r="AKL84" s="286"/>
      <c r="AKM84" s="286"/>
      <c r="AKN84" s="286"/>
      <c r="AKO84" s="286"/>
      <c r="AKP84" s="286"/>
      <c r="AKQ84" s="286"/>
      <c r="AKR84" s="286"/>
      <c r="AKS84" s="286"/>
      <c r="AKT84" s="286"/>
      <c r="AKU84" s="286"/>
      <c r="AKV84" s="286"/>
      <c r="AKW84" s="286"/>
      <c r="AKX84" s="286"/>
      <c r="AKY84" s="286"/>
      <c r="AKZ84" s="286"/>
      <c r="ALA84" s="286"/>
      <c r="ALB84" s="286"/>
      <c r="ALC84" s="286"/>
      <c r="ALD84" s="286"/>
      <c r="ALE84" s="286"/>
      <c r="ALF84" s="286"/>
      <c r="ALG84" s="286"/>
      <c r="ALH84" s="286"/>
      <c r="ALI84" s="286"/>
      <c r="ALJ84" s="286"/>
      <c r="ALK84" s="286"/>
      <c r="ALL84" s="286"/>
      <c r="ALM84" s="286"/>
      <c r="ALN84" s="286"/>
      <c r="ALO84" s="286"/>
      <c r="ALP84" s="286"/>
      <c r="ALQ84" s="286"/>
      <c r="ALR84" s="286"/>
      <c r="ALS84" s="286"/>
      <c r="ALT84" s="286"/>
      <c r="ALU84" s="286"/>
      <c r="ALV84" s="286"/>
      <c r="ALW84" s="286"/>
      <c r="ALX84" s="286"/>
      <c r="ALY84" s="286"/>
      <c r="ALZ84" s="286"/>
      <c r="AMA84" s="286"/>
      <c r="AMB84" s="286"/>
      <c r="AMC84" s="286"/>
      <c r="AMD84" s="286"/>
      <c r="AME84" s="286"/>
      <c r="AMF84" s="286"/>
      <c r="AMG84" s="286"/>
      <c r="AMH84" s="286"/>
      <c r="AMI84" s="286"/>
      <c r="AMJ84" s="286"/>
      <c r="AMK84" s="286"/>
    </row>
    <row r="85" spans="1:1025" s="126" customFormat="1">
      <c r="A85" s="286"/>
      <c r="B85" s="293" t="s">
        <v>601</v>
      </c>
      <c r="C85" s="294" t="s">
        <v>181</v>
      </c>
      <c r="D85" s="295">
        <v>10</v>
      </c>
      <c r="E85" s="296">
        <v>10</v>
      </c>
      <c r="F85" s="295">
        <v>10</v>
      </c>
      <c r="G85" s="296">
        <v>12</v>
      </c>
      <c r="H85" s="295">
        <v>12</v>
      </c>
      <c r="I85" s="296">
        <v>11</v>
      </c>
      <c r="J85" s="295">
        <v>10</v>
      </c>
      <c r="K85" s="296">
        <v>10</v>
      </c>
      <c r="L85" s="295">
        <v>11</v>
      </c>
      <c r="M85" s="296">
        <v>8</v>
      </c>
      <c r="N85" s="295">
        <v>7</v>
      </c>
      <c r="O85" s="296">
        <v>9</v>
      </c>
      <c r="P85" s="295">
        <v>0</v>
      </c>
      <c r="Q85" s="296">
        <v>0</v>
      </c>
      <c r="R85" s="297" t="str">
        <f t="shared" si="4"/>
        <v>OKAY</v>
      </c>
      <c r="S85" s="299" t="s">
        <v>656</v>
      </c>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c r="CL85" s="286"/>
      <c r="CM85" s="286"/>
      <c r="CN85" s="286"/>
      <c r="CO85" s="286"/>
      <c r="CP85" s="286"/>
      <c r="CQ85" s="286"/>
      <c r="CR85" s="286"/>
      <c r="CS85" s="286"/>
      <c r="CT85" s="286"/>
      <c r="CU85" s="286"/>
      <c r="CV85" s="286"/>
      <c r="CW85" s="286"/>
      <c r="CX85" s="286"/>
      <c r="CY85" s="286"/>
      <c r="CZ85" s="286"/>
      <c r="DA85" s="286"/>
      <c r="DB85" s="286"/>
      <c r="DC85" s="286"/>
      <c r="DD85" s="286"/>
      <c r="DE85" s="286"/>
      <c r="DF85" s="286"/>
      <c r="DG85" s="286"/>
      <c r="DH85" s="286"/>
      <c r="DI85" s="286"/>
      <c r="DJ85" s="286"/>
      <c r="DK85" s="286"/>
      <c r="DL85" s="286"/>
      <c r="DM85" s="286"/>
      <c r="DN85" s="286"/>
      <c r="DO85" s="286"/>
      <c r="DP85" s="286"/>
      <c r="DQ85" s="286"/>
      <c r="DR85" s="286"/>
      <c r="DS85" s="286"/>
      <c r="DT85" s="286"/>
      <c r="DU85" s="286"/>
      <c r="DV85" s="286"/>
      <c r="DW85" s="286"/>
      <c r="DX85" s="286"/>
      <c r="DY85" s="286"/>
      <c r="DZ85" s="286"/>
      <c r="EA85" s="286"/>
      <c r="EB85" s="286"/>
      <c r="EC85" s="286"/>
      <c r="ED85" s="286"/>
      <c r="EE85" s="286"/>
      <c r="EF85" s="286"/>
      <c r="EG85" s="286"/>
      <c r="EH85" s="286"/>
      <c r="EI85" s="286"/>
      <c r="EJ85" s="286"/>
      <c r="EK85" s="286"/>
      <c r="EL85" s="286"/>
      <c r="EM85" s="286"/>
      <c r="EN85" s="286"/>
      <c r="EO85" s="286"/>
      <c r="EP85" s="286"/>
      <c r="EQ85" s="286"/>
      <c r="ER85" s="286"/>
      <c r="ES85" s="286"/>
      <c r="ET85" s="286"/>
      <c r="EU85" s="286"/>
      <c r="EV85" s="286"/>
      <c r="EW85" s="286"/>
      <c r="EX85" s="286"/>
      <c r="EY85" s="286"/>
      <c r="EZ85" s="286"/>
      <c r="FA85" s="286"/>
      <c r="FB85" s="286"/>
      <c r="FC85" s="286"/>
      <c r="FD85" s="286"/>
      <c r="FE85" s="286"/>
      <c r="FF85" s="286"/>
      <c r="FG85" s="286"/>
      <c r="FH85" s="286"/>
      <c r="FI85" s="286"/>
      <c r="FJ85" s="286"/>
      <c r="FK85" s="286"/>
      <c r="FL85" s="286"/>
      <c r="FM85" s="286"/>
      <c r="FN85" s="286"/>
      <c r="FO85" s="286"/>
      <c r="FP85" s="286"/>
      <c r="FQ85" s="286"/>
      <c r="FR85" s="286"/>
      <c r="FS85" s="286"/>
      <c r="FT85" s="286"/>
      <c r="FU85" s="286"/>
      <c r="FV85" s="286"/>
      <c r="FW85" s="286"/>
      <c r="FX85" s="286"/>
      <c r="FY85" s="286"/>
      <c r="FZ85" s="286"/>
      <c r="GA85" s="286"/>
      <c r="GB85" s="286"/>
      <c r="GC85" s="286"/>
      <c r="GD85" s="286"/>
      <c r="GE85" s="286"/>
      <c r="GF85" s="286"/>
      <c r="GG85" s="286"/>
      <c r="GH85" s="286"/>
      <c r="GI85" s="286"/>
      <c r="GJ85" s="286"/>
      <c r="GK85" s="286"/>
      <c r="GL85" s="286"/>
      <c r="GM85" s="286"/>
      <c r="GN85" s="286"/>
      <c r="GO85" s="286"/>
      <c r="GP85" s="286"/>
      <c r="GQ85" s="286"/>
      <c r="GR85" s="286"/>
      <c r="GS85" s="286"/>
      <c r="GT85" s="286"/>
      <c r="GU85" s="286"/>
      <c r="GV85" s="286"/>
      <c r="GW85" s="286"/>
      <c r="GX85" s="286"/>
      <c r="GY85" s="286"/>
      <c r="GZ85" s="286"/>
      <c r="HA85" s="286"/>
      <c r="HB85" s="286"/>
      <c r="HC85" s="286"/>
      <c r="HD85" s="286"/>
      <c r="HE85" s="286"/>
      <c r="HF85" s="286"/>
      <c r="HG85" s="286"/>
      <c r="HH85" s="286"/>
      <c r="HI85" s="286"/>
      <c r="HJ85" s="286"/>
      <c r="HK85" s="286"/>
      <c r="HL85" s="286"/>
      <c r="HM85" s="286"/>
      <c r="HN85" s="286"/>
      <c r="HO85" s="286"/>
      <c r="HP85" s="286"/>
      <c r="HQ85" s="286"/>
      <c r="HR85" s="286"/>
      <c r="HS85" s="286"/>
      <c r="HT85" s="286"/>
      <c r="HU85" s="286"/>
      <c r="HV85" s="286"/>
      <c r="HW85" s="286"/>
      <c r="HX85" s="286"/>
      <c r="HY85" s="286"/>
      <c r="HZ85" s="286"/>
      <c r="IA85" s="286"/>
      <c r="IB85" s="286"/>
      <c r="IC85" s="286"/>
      <c r="ID85" s="286"/>
      <c r="IE85" s="286"/>
      <c r="IF85" s="286"/>
      <c r="IG85" s="286"/>
      <c r="IH85" s="286"/>
      <c r="II85" s="286"/>
      <c r="IJ85" s="286"/>
      <c r="IK85" s="286"/>
      <c r="IL85" s="286"/>
      <c r="IM85" s="286"/>
      <c r="IN85" s="286"/>
      <c r="IO85" s="286"/>
      <c r="IP85" s="286"/>
      <c r="IQ85" s="286"/>
      <c r="IR85" s="286"/>
      <c r="IS85" s="286"/>
      <c r="IT85" s="286"/>
      <c r="IU85" s="286"/>
      <c r="IV85" s="286"/>
      <c r="IW85" s="286"/>
      <c r="IX85" s="286"/>
      <c r="IY85" s="286"/>
      <c r="IZ85" s="286"/>
      <c r="JA85" s="286"/>
      <c r="JB85" s="286"/>
      <c r="JC85" s="286"/>
      <c r="JD85" s="286"/>
      <c r="JE85" s="286"/>
      <c r="JF85" s="286"/>
      <c r="JG85" s="286"/>
      <c r="JH85" s="286"/>
      <c r="JI85" s="286"/>
      <c r="JJ85" s="286"/>
      <c r="JK85" s="286"/>
      <c r="JL85" s="286"/>
      <c r="JM85" s="286"/>
      <c r="JN85" s="286"/>
      <c r="JO85" s="286"/>
      <c r="JP85" s="286"/>
      <c r="JQ85" s="286"/>
      <c r="JR85" s="286"/>
      <c r="JS85" s="286"/>
      <c r="JT85" s="286"/>
      <c r="JU85" s="286"/>
      <c r="JV85" s="286"/>
      <c r="JW85" s="286"/>
      <c r="JX85" s="286"/>
      <c r="JY85" s="286"/>
      <c r="JZ85" s="286"/>
      <c r="KA85" s="286"/>
      <c r="KB85" s="286"/>
      <c r="KC85" s="286"/>
      <c r="KD85" s="286"/>
      <c r="KE85" s="286"/>
      <c r="KF85" s="286"/>
      <c r="KG85" s="286"/>
      <c r="KH85" s="286"/>
      <c r="KI85" s="286"/>
      <c r="KJ85" s="286"/>
      <c r="KK85" s="286"/>
      <c r="KL85" s="286"/>
      <c r="KM85" s="286"/>
      <c r="KN85" s="286"/>
      <c r="KO85" s="286"/>
      <c r="KP85" s="286"/>
      <c r="KQ85" s="286"/>
      <c r="KR85" s="286"/>
      <c r="KS85" s="286"/>
      <c r="KT85" s="286"/>
      <c r="KU85" s="286"/>
      <c r="KV85" s="286"/>
      <c r="KW85" s="286"/>
      <c r="KX85" s="286"/>
      <c r="KY85" s="286"/>
      <c r="KZ85" s="286"/>
      <c r="LA85" s="286"/>
      <c r="LB85" s="286"/>
      <c r="LC85" s="286"/>
      <c r="LD85" s="286"/>
      <c r="LE85" s="286"/>
      <c r="LF85" s="286"/>
      <c r="LG85" s="286"/>
      <c r="LH85" s="286"/>
      <c r="LI85" s="286"/>
      <c r="LJ85" s="286"/>
      <c r="LK85" s="286"/>
      <c r="LL85" s="286"/>
      <c r="LM85" s="286"/>
      <c r="LN85" s="286"/>
      <c r="LO85" s="286"/>
      <c r="LP85" s="286"/>
      <c r="LQ85" s="286"/>
      <c r="LR85" s="286"/>
      <c r="LS85" s="286"/>
      <c r="LT85" s="286"/>
      <c r="LU85" s="286"/>
      <c r="LV85" s="286"/>
      <c r="LW85" s="286"/>
      <c r="LX85" s="286"/>
      <c r="LY85" s="286"/>
      <c r="LZ85" s="286"/>
      <c r="MA85" s="286"/>
      <c r="MB85" s="286"/>
      <c r="MC85" s="286"/>
      <c r="MD85" s="286"/>
      <c r="ME85" s="286"/>
      <c r="MF85" s="286"/>
      <c r="MG85" s="286"/>
      <c r="MH85" s="286"/>
      <c r="MI85" s="286"/>
      <c r="MJ85" s="286"/>
      <c r="MK85" s="286"/>
      <c r="ML85" s="286"/>
      <c r="MM85" s="286"/>
      <c r="MN85" s="286"/>
      <c r="MO85" s="286"/>
      <c r="MP85" s="286"/>
      <c r="MQ85" s="286"/>
      <c r="MR85" s="286"/>
      <c r="MS85" s="286"/>
      <c r="MT85" s="286"/>
      <c r="MU85" s="286"/>
      <c r="MV85" s="286"/>
      <c r="MW85" s="286"/>
      <c r="MX85" s="286"/>
      <c r="MY85" s="286"/>
      <c r="MZ85" s="286"/>
      <c r="NA85" s="286"/>
      <c r="NB85" s="286"/>
      <c r="NC85" s="286"/>
      <c r="ND85" s="286"/>
      <c r="NE85" s="286"/>
      <c r="NF85" s="286"/>
      <c r="NG85" s="286"/>
      <c r="NH85" s="286"/>
      <c r="NI85" s="286"/>
      <c r="NJ85" s="286"/>
      <c r="NK85" s="286"/>
      <c r="NL85" s="286"/>
      <c r="NM85" s="286"/>
      <c r="NN85" s="286"/>
      <c r="NO85" s="286"/>
      <c r="NP85" s="286"/>
      <c r="NQ85" s="286"/>
      <c r="NR85" s="286"/>
      <c r="NS85" s="286"/>
      <c r="NT85" s="286"/>
      <c r="NU85" s="286"/>
      <c r="NV85" s="286"/>
      <c r="NW85" s="286"/>
      <c r="NX85" s="286"/>
      <c r="NY85" s="286"/>
      <c r="NZ85" s="286"/>
      <c r="OA85" s="286"/>
      <c r="OB85" s="286"/>
      <c r="OC85" s="286"/>
      <c r="OD85" s="286"/>
      <c r="OE85" s="286"/>
      <c r="OF85" s="286"/>
      <c r="OG85" s="286"/>
      <c r="OH85" s="286"/>
      <c r="OI85" s="286"/>
      <c r="OJ85" s="286"/>
      <c r="OK85" s="286"/>
      <c r="OL85" s="286"/>
      <c r="OM85" s="286"/>
      <c r="ON85" s="286"/>
      <c r="OO85" s="286"/>
      <c r="OP85" s="286"/>
      <c r="OQ85" s="286"/>
      <c r="OR85" s="286"/>
      <c r="OS85" s="286"/>
      <c r="OT85" s="286"/>
      <c r="OU85" s="286"/>
      <c r="OV85" s="286"/>
      <c r="OW85" s="286"/>
      <c r="OX85" s="286"/>
      <c r="OY85" s="286"/>
      <c r="OZ85" s="286"/>
      <c r="PA85" s="286"/>
      <c r="PB85" s="286"/>
      <c r="PC85" s="286"/>
      <c r="PD85" s="286"/>
      <c r="PE85" s="286"/>
      <c r="PF85" s="286"/>
      <c r="PG85" s="286"/>
      <c r="PH85" s="286"/>
      <c r="PI85" s="286"/>
      <c r="PJ85" s="286"/>
      <c r="PK85" s="286"/>
      <c r="PL85" s="286"/>
      <c r="PM85" s="286"/>
      <c r="PN85" s="286"/>
      <c r="PO85" s="286"/>
      <c r="PP85" s="286"/>
      <c r="PQ85" s="286"/>
      <c r="PR85" s="286"/>
      <c r="PS85" s="286"/>
      <c r="PT85" s="286"/>
      <c r="PU85" s="286"/>
      <c r="PV85" s="286"/>
      <c r="PW85" s="286"/>
      <c r="PX85" s="286"/>
      <c r="PY85" s="286"/>
      <c r="PZ85" s="286"/>
      <c r="QA85" s="286"/>
      <c r="QB85" s="286"/>
      <c r="QC85" s="286"/>
      <c r="QD85" s="286"/>
      <c r="QE85" s="286"/>
      <c r="QF85" s="286"/>
      <c r="QG85" s="286"/>
      <c r="QH85" s="286"/>
      <c r="QI85" s="286"/>
      <c r="QJ85" s="286"/>
      <c r="QK85" s="286"/>
      <c r="QL85" s="286"/>
      <c r="QM85" s="286"/>
      <c r="QN85" s="286"/>
      <c r="QO85" s="286"/>
      <c r="QP85" s="286"/>
      <c r="QQ85" s="286"/>
      <c r="QR85" s="286"/>
      <c r="QS85" s="286"/>
      <c r="QT85" s="286"/>
      <c r="QU85" s="286"/>
      <c r="QV85" s="286"/>
      <c r="QW85" s="286"/>
      <c r="QX85" s="286"/>
      <c r="QY85" s="286"/>
      <c r="QZ85" s="286"/>
      <c r="RA85" s="286"/>
      <c r="RB85" s="286"/>
      <c r="RC85" s="286"/>
      <c r="RD85" s="286"/>
      <c r="RE85" s="286"/>
      <c r="RF85" s="286"/>
      <c r="RG85" s="286"/>
      <c r="RH85" s="286"/>
      <c r="RI85" s="286"/>
      <c r="RJ85" s="286"/>
      <c r="RK85" s="286"/>
      <c r="RL85" s="286"/>
      <c r="RM85" s="286"/>
      <c r="RN85" s="286"/>
      <c r="RO85" s="286"/>
      <c r="RP85" s="286"/>
      <c r="RQ85" s="286"/>
      <c r="RR85" s="286"/>
      <c r="RS85" s="286"/>
      <c r="RT85" s="286"/>
      <c r="RU85" s="286"/>
      <c r="RV85" s="286"/>
      <c r="RW85" s="286"/>
      <c r="RX85" s="286"/>
      <c r="RY85" s="286"/>
      <c r="RZ85" s="286"/>
      <c r="SA85" s="286"/>
      <c r="SB85" s="286"/>
      <c r="SC85" s="286"/>
      <c r="SD85" s="286"/>
      <c r="SE85" s="286"/>
      <c r="SF85" s="286"/>
      <c r="SG85" s="286"/>
      <c r="SH85" s="286"/>
      <c r="SI85" s="286"/>
      <c r="SJ85" s="286"/>
      <c r="SK85" s="286"/>
      <c r="SL85" s="286"/>
      <c r="SM85" s="286"/>
      <c r="SN85" s="286"/>
      <c r="SO85" s="286"/>
      <c r="SP85" s="286"/>
      <c r="SQ85" s="286"/>
      <c r="SR85" s="286"/>
      <c r="SS85" s="286"/>
      <c r="ST85" s="286"/>
      <c r="SU85" s="286"/>
      <c r="SV85" s="286"/>
      <c r="SW85" s="286"/>
      <c r="SX85" s="286"/>
      <c r="SY85" s="286"/>
      <c r="SZ85" s="286"/>
      <c r="TA85" s="286"/>
      <c r="TB85" s="286"/>
      <c r="TC85" s="286"/>
      <c r="TD85" s="286"/>
      <c r="TE85" s="286"/>
      <c r="TF85" s="286"/>
      <c r="TG85" s="286"/>
      <c r="TH85" s="286"/>
      <c r="TI85" s="286"/>
      <c r="TJ85" s="286"/>
      <c r="TK85" s="286"/>
      <c r="TL85" s="286"/>
      <c r="TM85" s="286"/>
      <c r="TN85" s="286"/>
      <c r="TO85" s="286"/>
      <c r="TP85" s="286"/>
      <c r="TQ85" s="286"/>
      <c r="TR85" s="286"/>
      <c r="TS85" s="286"/>
      <c r="TT85" s="286"/>
      <c r="TU85" s="286"/>
      <c r="TV85" s="286"/>
      <c r="TW85" s="286"/>
      <c r="TX85" s="286"/>
      <c r="TY85" s="286"/>
      <c r="TZ85" s="286"/>
      <c r="UA85" s="286"/>
      <c r="UB85" s="286"/>
      <c r="UC85" s="286"/>
      <c r="UD85" s="286"/>
      <c r="UE85" s="286"/>
      <c r="UF85" s="286"/>
      <c r="UG85" s="286"/>
      <c r="UH85" s="286"/>
      <c r="UI85" s="286"/>
      <c r="UJ85" s="286"/>
      <c r="UK85" s="286"/>
      <c r="UL85" s="286"/>
      <c r="UM85" s="286"/>
      <c r="UN85" s="286"/>
      <c r="UO85" s="286"/>
      <c r="UP85" s="286"/>
      <c r="UQ85" s="286"/>
      <c r="UR85" s="286"/>
      <c r="US85" s="286"/>
      <c r="UT85" s="286"/>
      <c r="UU85" s="286"/>
      <c r="UV85" s="286"/>
      <c r="UW85" s="286"/>
      <c r="UX85" s="286"/>
      <c r="UY85" s="286"/>
      <c r="UZ85" s="286"/>
      <c r="VA85" s="286"/>
      <c r="VB85" s="286"/>
      <c r="VC85" s="286"/>
      <c r="VD85" s="286"/>
      <c r="VE85" s="286"/>
      <c r="VF85" s="286"/>
      <c r="VG85" s="286"/>
      <c r="VH85" s="286"/>
      <c r="VI85" s="286"/>
      <c r="VJ85" s="286"/>
      <c r="VK85" s="286"/>
      <c r="VL85" s="286"/>
      <c r="VM85" s="286"/>
      <c r="VN85" s="286"/>
      <c r="VO85" s="286"/>
      <c r="VP85" s="286"/>
      <c r="VQ85" s="286"/>
      <c r="VR85" s="286"/>
      <c r="VS85" s="286"/>
      <c r="VT85" s="286"/>
      <c r="VU85" s="286"/>
      <c r="VV85" s="286"/>
      <c r="VW85" s="286"/>
      <c r="VX85" s="286"/>
      <c r="VY85" s="286"/>
      <c r="VZ85" s="286"/>
      <c r="WA85" s="286"/>
      <c r="WB85" s="286"/>
      <c r="WC85" s="286"/>
      <c r="WD85" s="286"/>
      <c r="WE85" s="286"/>
      <c r="WF85" s="286"/>
      <c r="WG85" s="286"/>
      <c r="WH85" s="286"/>
      <c r="WI85" s="286"/>
      <c r="WJ85" s="286"/>
      <c r="WK85" s="286"/>
      <c r="WL85" s="286"/>
      <c r="WM85" s="286"/>
      <c r="WN85" s="286"/>
      <c r="WO85" s="286"/>
      <c r="WP85" s="286"/>
      <c r="WQ85" s="286"/>
      <c r="WR85" s="286"/>
      <c r="WS85" s="286"/>
      <c r="WT85" s="286"/>
      <c r="WU85" s="286"/>
      <c r="WV85" s="286"/>
      <c r="WW85" s="286"/>
      <c r="WX85" s="286"/>
      <c r="WY85" s="286"/>
      <c r="WZ85" s="286"/>
      <c r="XA85" s="286"/>
      <c r="XB85" s="286"/>
      <c r="XC85" s="286"/>
      <c r="XD85" s="286"/>
      <c r="XE85" s="286"/>
      <c r="XF85" s="286"/>
      <c r="XG85" s="286"/>
      <c r="XH85" s="286"/>
      <c r="XI85" s="286"/>
      <c r="XJ85" s="286"/>
      <c r="XK85" s="286"/>
      <c r="XL85" s="286"/>
      <c r="XM85" s="286"/>
      <c r="XN85" s="286"/>
      <c r="XO85" s="286"/>
      <c r="XP85" s="286"/>
      <c r="XQ85" s="286"/>
      <c r="XR85" s="286"/>
      <c r="XS85" s="286"/>
      <c r="XT85" s="286"/>
      <c r="XU85" s="286"/>
      <c r="XV85" s="286"/>
      <c r="XW85" s="286"/>
      <c r="XX85" s="286"/>
      <c r="XY85" s="286"/>
      <c r="XZ85" s="286"/>
      <c r="YA85" s="286"/>
      <c r="YB85" s="286"/>
      <c r="YC85" s="286"/>
      <c r="YD85" s="286"/>
      <c r="YE85" s="286"/>
      <c r="YF85" s="286"/>
      <c r="YG85" s="286"/>
      <c r="YH85" s="286"/>
      <c r="YI85" s="286"/>
      <c r="YJ85" s="286"/>
      <c r="YK85" s="286"/>
      <c r="YL85" s="286"/>
      <c r="YM85" s="286"/>
      <c r="YN85" s="286"/>
      <c r="YO85" s="286"/>
      <c r="YP85" s="286"/>
      <c r="YQ85" s="286"/>
      <c r="YR85" s="286"/>
      <c r="YS85" s="286"/>
      <c r="YT85" s="286"/>
      <c r="YU85" s="286"/>
      <c r="YV85" s="286"/>
      <c r="YW85" s="286"/>
      <c r="YX85" s="286"/>
      <c r="YY85" s="286"/>
      <c r="YZ85" s="286"/>
      <c r="ZA85" s="286"/>
      <c r="ZB85" s="286"/>
      <c r="ZC85" s="286"/>
      <c r="ZD85" s="286"/>
      <c r="ZE85" s="286"/>
      <c r="ZF85" s="286"/>
      <c r="ZG85" s="286"/>
      <c r="ZH85" s="286"/>
      <c r="ZI85" s="286"/>
      <c r="ZJ85" s="286"/>
      <c r="ZK85" s="286"/>
      <c r="ZL85" s="286"/>
      <c r="ZM85" s="286"/>
      <c r="ZN85" s="286"/>
      <c r="ZO85" s="286"/>
      <c r="ZP85" s="286"/>
      <c r="ZQ85" s="286"/>
      <c r="ZR85" s="286"/>
      <c r="ZS85" s="286"/>
      <c r="ZT85" s="286"/>
      <c r="ZU85" s="286"/>
      <c r="ZV85" s="286"/>
      <c r="ZW85" s="286"/>
      <c r="ZX85" s="286"/>
      <c r="ZY85" s="286"/>
      <c r="ZZ85" s="286"/>
      <c r="AAA85" s="286"/>
      <c r="AAB85" s="286"/>
      <c r="AAC85" s="286"/>
      <c r="AAD85" s="286"/>
      <c r="AAE85" s="286"/>
      <c r="AAF85" s="286"/>
      <c r="AAG85" s="286"/>
      <c r="AAH85" s="286"/>
      <c r="AAI85" s="286"/>
      <c r="AAJ85" s="286"/>
      <c r="AAK85" s="286"/>
      <c r="AAL85" s="286"/>
      <c r="AAM85" s="286"/>
      <c r="AAN85" s="286"/>
      <c r="AAO85" s="286"/>
      <c r="AAP85" s="286"/>
      <c r="AAQ85" s="286"/>
      <c r="AAR85" s="286"/>
      <c r="AAS85" s="286"/>
      <c r="AAT85" s="286"/>
      <c r="AAU85" s="286"/>
      <c r="AAV85" s="286"/>
      <c r="AAW85" s="286"/>
      <c r="AAX85" s="286"/>
      <c r="AAY85" s="286"/>
      <c r="AAZ85" s="286"/>
      <c r="ABA85" s="286"/>
      <c r="ABB85" s="286"/>
      <c r="ABC85" s="286"/>
      <c r="ABD85" s="286"/>
      <c r="ABE85" s="286"/>
      <c r="ABF85" s="286"/>
      <c r="ABG85" s="286"/>
      <c r="ABH85" s="286"/>
      <c r="ABI85" s="286"/>
      <c r="ABJ85" s="286"/>
      <c r="ABK85" s="286"/>
      <c r="ABL85" s="286"/>
      <c r="ABM85" s="286"/>
      <c r="ABN85" s="286"/>
      <c r="ABO85" s="286"/>
      <c r="ABP85" s="286"/>
      <c r="ABQ85" s="286"/>
      <c r="ABR85" s="286"/>
      <c r="ABS85" s="286"/>
      <c r="ABT85" s="286"/>
      <c r="ABU85" s="286"/>
      <c r="ABV85" s="286"/>
      <c r="ABW85" s="286"/>
      <c r="ABX85" s="286"/>
      <c r="ABY85" s="286"/>
      <c r="ABZ85" s="286"/>
      <c r="ACA85" s="286"/>
      <c r="ACB85" s="286"/>
      <c r="ACC85" s="286"/>
      <c r="ACD85" s="286"/>
      <c r="ACE85" s="286"/>
      <c r="ACF85" s="286"/>
      <c r="ACG85" s="286"/>
      <c r="ACH85" s="286"/>
      <c r="ACI85" s="286"/>
      <c r="ACJ85" s="286"/>
      <c r="ACK85" s="286"/>
      <c r="ACL85" s="286"/>
      <c r="ACM85" s="286"/>
      <c r="ACN85" s="286"/>
      <c r="ACO85" s="286"/>
      <c r="ACP85" s="286"/>
      <c r="ACQ85" s="286"/>
      <c r="ACR85" s="286"/>
      <c r="ACS85" s="286"/>
      <c r="ACT85" s="286"/>
      <c r="ACU85" s="286"/>
      <c r="ACV85" s="286"/>
      <c r="ACW85" s="286"/>
      <c r="ACX85" s="286"/>
      <c r="ACY85" s="286"/>
      <c r="ACZ85" s="286"/>
      <c r="ADA85" s="286"/>
      <c r="ADB85" s="286"/>
      <c r="ADC85" s="286"/>
      <c r="ADD85" s="286"/>
      <c r="ADE85" s="286"/>
      <c r="ADF85" s="286"/>
      <c r="ADG85" s="286"/>
      <c r="ADH85" s="286"/>
      <c r="ADI85" s="286"/>
      <c r="ADJ85" s="286"/>
      <c r="ADK85" s="286"/>
      <c r="ADL85" s="286"/>
      <c r="ADM85" s="286"/>
      <c r="ADN85" s="286"/>
      <c r="ADO85" s="286"/>
      <c r="ADP85" s="286"/>
      <c r="ADQ85" s="286"/>
      <c r="ADR85" s="286"/>
      <c r="ADS85" s="286"/>
      <c r="ADT85" s="286"/>
      <c r="ADU85" s="286"/>
      <c r="ADV85" s="286"/>
      <c r="ADW85" s="286"/>
      <c r="ADX85" s="286"/>
      <c r="ADY85" s="286"/>
      <c r="ADZ85" s="286"/>
      <c r="AEA85" s="286"/>
      <c r="AEB85" s="286"/>
      <c r="AEC85" s="286"/>
      <c r="AED85" s="286"/>
      <c r="AEE85" s="286"/>
      <c r="AEF85" s="286"/>
      <c r="AEG85" s="286"/>
      <c r="AEH85" s="286"/>
      <c r="AEI85" s="286"/>
      <c r="AEJ85" s="286"/>
      <c r="AEK85" s="286"/>
      <c r="AEL85" s="286"/>
      <c r="AEM85" s="286"/>
      <c r="AEN85" s="286"/>
      <c r="AEO85" s="286"/>
      <c r="AEP85" s="286"/>
      <c r="AEQ85" s="286"/>
      <c r="AER85" s="286"/>
      <c r="AES85" s="286"/>
      <c r="AET85" s="286"/>
      <c r="AEU85" s="286"/>
      <c r="AEV85" s="286"/>
      <c r="AEW85" s="286"/>
      <c r="AEX85" s="286"/>
      <c r="AEY85" s="286"/>
      <c r="AEZ85" s="286"/>
      <c r="AFA85" s="286"/>
      <c r="AFB85" s="286"/>
      <c r="AFC85" s="286"/>
      <c r="AFD85" s="286"/>
      <c r="AFE85" s="286"/>
      <c r="AFF85" s="286"/>
      <c r="AFG85" s="286"/>
      <c r="AFH85" s="286"/>
      <c r="AFI85" s="286"/>
      <c r="AFJ85" s="286"/>
      <c r="AFK85" s="286"/>
      <c r="AFL85" s="286"/>
      <c r="AFM85" s="286"/>
      <c r="AFN85" s="286"/>
      <c r="AFO85" s="286"/>
      <c r="AFP85" s="286"/>
      <c r="AFQ85" s="286"/>
      <c r="AFR85" s="286"/>
      <c r="AFS85" s="286"/>
      <c r="AFT85" s="286"/>
      <c r="AFU85" s="286"/>
      <c r="AFV85" s="286"/>
      <c r="AFW85" s="286"/>
      <c r="AFX85" s="286"/>
      <c r="AFY85" s="286"/>
      <c r="AFZ85" s="286"/>
      <c r="AGA85" s="286"/>
      <c r="AGB85" s="286"/>
      <c r="AGC85" s="286"/>
      <c r="AGD85" s="286"/>
      <c r="AGE85" s="286"/>
      <c r="AGF85" s="286"/>
      <c r="AGG85" s="286"/>
      <c r="AGH85" s="286"/>
      <c r="AGI85" s="286"/>
      <c r="AGJ85" s="286"/>
      <c r="AGK85" s="286"/>
      <c r="AGL85" s="286"/>
      <c r="AGM85" s="286"/>
      <c r="AGN85" s="286"/>
      <c r="AGO85" s="286"/>
      <c r="AGP85" s="286"/>
      <c r="AGQ85" s="286"/>
      <c r="AGR85" s="286"/>
      <c r="AGS85" s="286"/>
      <c r="AGT85" s="286"/>
      <c r="AGU85" s="286"/>
      <c r="AGV85" s="286"/>
      <c r="AGW85" s="286"/>
      <c r="AGX85" s="286"/>
      <c r="AGY85" s="286"/>
      <c r="AGZ85" s="286"/>
      <c r="AHA85" s="286"/>
      <c r="AHB85" s="286"/>
      <c r="AHC85" s="286"/>
      <c r="AHD85" s="286"/>
      <c r="AHE85" s="286"/>
      <c r="AHF85" s="286"/>
      <c r="AHG85" s="286"/>
      <c r="AHH85" s="286"/>
      <c r="AHI85" s="286"/>
      <c r="AHJ85" s="286"/>
      <c r="AHK85" s="286"/>
      <c r="AHL85" s="286"/>
      <c r="AHM85" s="286"/>
      <c r="AHN85" s="286"/>
      <c r="AHO85" s="286"/>
      <c r="AHP85" s="286"/>
      <c r="AHQ85" s="286"/>
      <c r="AHR85" s="286"/>
      <c r="AHS85" s="286"/>
      <c r="AHT85" s="286"/>
      <c r="AHU85" s="286"/>
      <c r="AHV85" s="286"/>
      <c r="AHW85" s="286"/>
      <c r="AHX85" s="286"/>
      <c r="AHY85" s="286"/>
      <c r="AHZ85" s="286"/>
      <c r="AIA85" s="286"/>
      <c r="AIB85" s="286"/>
      <c r="AIC85" s="286"/>
      <c r="AID85" s="286"/>
      <c r="AIE85" s="286"/>
      <c r="AIF85" s="286"/>
      <c r="AIG85" s="286"/>
      <c r="AIH85" s="286"/>
      <c r="AII85" s="286"/>
      <c r="AIJ85" s="286"/>
      <c r="AIK85" s="286"/>
      <c r="AIL85" s="286"/>
      <c r="AIM85" s="286"/>
      <c r="AIN85" s="286"/>
      <c r="AIO85" s="286"/>
      <c r="AIP85" s="286"/>
      <c r="AIQ85" s="286"/>
      <c r="AIR85" s="286"/>
      <c r="AIS85" s="286"/>
      <c r="AIT85" s="286"/>
      <c r="AIU85" s="286"/>
      <c r="AIV85" s="286"/>
      <c r="AIW85" s="286"/>
      <c r="AIX85" s="286"/>
      <c r="AIY85" s="286"/>
      <c r="AIZ85" s="286"/>
      <c r="AJA85" s="286"/>
      <c r="AJB85" s="286"/>
      <c r="AJC85" s="286"/>
      <c r="AJD85" s="286"/>
      <c r="AJE85" s="286"/>
      <c r="AJF85" s="286"/>
      <c r="AJG85" s="286"/>
      <c r="AJH85" s="286"/>
      <c r="AJI85" s="286"/>
      <c r="AJJ85" s="286"/>
      <c r="AJK85" s="286"/>
      <c r="AJL85" s="286"/>
      <c r="AJM85" s="286"/>
      <c r="AJN85" s="286"/>
      <c r="AJO85" s="286"/>
      <c r="AJP85" s="286"/>
      <c r="AJQ85" s="286"/>
      <c r="AJR85" s="286"/>
      <c r="AJS85" s="286"/>
      <c r="AJT85" s="286"/>
      <c r="AJU85" s="286"/>
      <c r="AJV85" s="286"/>
      <c r="AJW85" s="286"/>
      <c r="AJX85" s="286"/>
      <c r="AJY85" s="286"/>
      <c r="AJZ85" s="286"/>
      <c r="AKA85" s="286"/>
      <c r="AKB85" s="286"/>
      <c r="AKC85" s="286"/>
      <c r="AKD85" s="286"/>
      <c r="AKE85" s="286"/>
      <c r="AKF85" s="286"/>
      <c r="AKG85" s="286"/>
      <c r="AKH85" s="286"/>
      <c r="AKI85" s="286"/>
      <c r="AKJ85" s="286"/>
      <c r="AKK85" s="286"/>
      <c r="AKL85" s="286"/>
      <c r="AKM85" s="286"/>
      <c r="AKN85" s="286"/>
      <c r="AKO85" s="286"/>
      <c r="AKP85" s="286"/>
      <c r="AKQ85" s="286"/>
      <c r="AKR85" s="286"/>
      <c r="AKS85" s="286"/>
      <c r="AKT85" s="286"/>
      <c r="AKU85" s="286"/>
      <c r="AKV85" s="286"/>
      <c r="AKW85" s="286"/>
      <c r="AKX85" s="286"/>
      <c r="AKY85" s="286"/>
      <c r="AKZ85" s="286"/>
      <c r="ALA85" s="286"/>
      <c r="ALB85" s="286"/>
      <c r="ALC85" s="286"/>
      <c r="ALD85" s="286"/>
      <c r="ALE85" s="286"/>
      <c r="ALF85" s="286"/>
      <c r="ALG85" s="286"/>
      <c r="ALH85" s="286"/>
      <c r="ALI85" s="286"/>
      <c r="ALJ85" s="286"/>
      <c r="ALK85" s="286"/>
      <c r="ALL85" s="286"/>
      <c r="ALM85" s="286"/>
      <c r="ALN85" s="286"/>
      <c r="ALO85" s="286"/>
      <c r="ALP85" s="286"/>
      <c r="ALQ85" s="286"/>
      <c r="ALR85" s="286"/>
      <c r="ALS85" s="286"/>
      <c r="ALT85" s="286"/>
      <c r="ALU85" s="286"/>
      <c r="ALV85" s="286"/>
      <c r="ALW85" s="286"/>
      <c r="ALX85" s="286"/>
      <c r="ALY85" s="286"/>
      <c r="ALZ85" s="286"/>
      <c r="AMA85" s="286"/>
      <c r="AMB85" s="286"/>
      <c r="AMC85" s="286"/>
      <c r="AMD85" s="286"/>
      <c r="AME85" s="286"/>
      <c r="AMF85" s="286"/>
      <c r="AMG85" s="286"/>
      <c r="AMH85" s="286"/>
      <c r="AMI85" s="286"/>
      <c r="AMJ85" s="286"/>
      <c r="AMK85" s="286"/>
    </row>
    <row r="86" spans="1:1025" hidden="1">
      <c r="B86" s="293" t="s">
        <v>247</v>
      </c>
      <c r="C86" s="294" t="s">
        <v>177</v>
      </c>
      <c r="D86" s="295">
        <v>4</v>
      </c>
      <c r="E86" s="296">
        <v>3</v>
      </c>
      <c r="F86" s="295">
        <v>3</v>
      </c>
      <c r="G86" s="296">
        <v>1</v>
      </c>
      <c r="H86" s="295">
        <v>3</v>
      </c>
      <c r="I86" s="296">
        <v>3</v>
      </c>
      <c r="J86" s="295">
        <v>2</v>
      </c>
      <c r="K86" s="296">
        <v>4</v>
      </c>
      <c r="L86" s="295">
        <v>4</v>
      </c>
      <c r="M86" s="296">
        <v>0</v>
      </c>
      <c r="N86" s="295">
        <v>3</v>
      </c>
      <c r="O86" s="296">
        <v>3</v>
      </c>
      <c r="P86" s="295">
        <v>1</v>
      </c>
      <c r="Q86" s="296">
        <v>4</v>
      </c>
      <c r="R86" s="297">
        <f t="shared" si="4"/>
        <v>2</v>
      </c>
    </row>
    <row r="87" spans="1:1025">
      <c r="B87" s="293" t="s">
        <v>148</v>
      </c>
      <c r="C87" s="294" t="s">
        <v>181</v>
      </c>
      <c r="D87" s="295">
        <v>6</v>
      </c>
      <c r="E87" s="296">
        <v>6</v>
      </c>
      <c r="F87" s="295">
        <v>6</v>
      </c>
      <c r="G87" s="296">
        <v>6</v>
      </c>
      <c r="H87" s="295">
        <v>6</v>
      </c>
      <c r="I87" s="296">
        <v>6</v>
      </c>
      <c r="J87" s="295">
        <v>6</v>
      </c>
      <c r="K87" s="296">
        <v>6</v>
      </c>
      <c r="L87" s="295">
        <v>6</v>
      </c>
      <c r="M87" s="296">
        <v>6</v>
      </c>
      <c r="N87" s="295">
        <v>6</v>
      </c>
      <c r="O87" s="296">
        <v>6</v>
      </c>
      <c r="P87" s="295">
        <v>6</v>
      </c>
      <c r="Q87" s="296">
        <v>6</v>
      </c>
      <c r="R87" s="297" t="str">
        <f t="shared" si="4"/>
        <v>OKAY</v>
      </c>
      <c r="S87" s="299" t="s">
        <v>677</v>
      </c>
      <c r="T87" s="299"/>
    </row>
    <row r="88" spans="1:1025" s="126" customFormat="1">
      <c r="A88" s="286"/>
      <c r="B88" s="293" t="s">
        <v>604</v>
      </c>
      <c r="C88" s="294" t="s">
        <v>181</v>
      </c>
      <c r="D88" s="295">
        <v>0</v>
      </c>
      <c r="E88" s="296">
        <v>1</v>
      </c>
      <c r="F88" s="295">
        <v>1</v>
      </c>
      <c r="G88" s="296">
        <v>0</v>
      </c>
      <c r="H88" s="295">
        <v>0</v>
      </c>
      <c r="I88" s="296">
        <v>1</v>
      </c>
      <c r="J88" s="295">
        <v>1</v>
      </c>
      <c r="K88" s="296">
        <v>0</v>
      </c>
      <c r="L88" s="295">
        <v>0</v>
      </c>
      <c r="M88" s="296">
        <v>1</v>
      </c>
      <c r="N88" s="295">
        <v>1</v>
      </c>
      <c r="O88" s="296">
        <v>0</v>
      </c>
      <c r="P88" s="295">
        <v>0</v>
      </c>
      <c r="Q88" s="296">
        <v>0</v>
      </c>
      <c r="R88" s="297" t="str">
        <f t="shared" si="4"/>
        <v>OKAY</v>
      </c>
      <c r="S88" s="299" t="s">
        <v>677</v>
      </c>
      <c r="T88" s="299"/>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286"/>
      <c r="BN88" s="286"/>
      <c r="BO88" s="286"/>
      <c r="BP88" s="286"/>
      <c r="BQ88" s="286"/>
      <c r="BR88" s="286"/>
      <c r="BS88" s="286"/>
      <c r="BT88" s="286"/>
      <c r="BU88" s="286"/>
      <c r="BV88" s="286"/>
      <c r="BW88" s="286"/>
      <c r="BX88" s="286"/>
      <c r="BY88" s="286"/>
      <c r="BZ88" s="286"/>
      <c r="CA88" s="286"/>
      <c r="CB88" s="286"/>
      <c r="CC88" s="286"/>
      <c r="CD88" s="286"/>
      <c r="CE88" s="286"/>
      <c r="CF88" s="286"/>
      <c r="CG88" s="286"/>
      <c r="CH88" s="286"/>
      <c r="CI88" s="286"/>
      <c r="CJ88" s="286"/>
      <c r="CK88" s="286"/>
      <c r="CL88" s="286"/>
      <c r="CM88" s="286"/>
      <c r="CN88" s="286"/>
      <c r="CO88" s="286"/>
      <c r="CP88" s="286"/>
      <c r="CQ88" s="286"/>
      <c r="CR88" s="286"/>
      <c r="CS88" s="286"/>
      <c r="CT88" s="286"/>
      <c r="CU88" s="286"/>
      <c r="CV88" s="286"/>
      <c r="CW88" s="286"/>
      <c r="CX88" s="286"/>
      <c r="CY88" s="286"/>
      <c r="CZ88" s="286"/>
      <c r="DA88" s="286"/>
      <c r="DB88" s="286"/>
      <c r="DC88" s="286"/>
      <c r="DD88" s="286"/>
      <c r="DE88" s="286"/>
      <c r="DF88" s="286"/>
      <c r="DG88" s="286"/>
      <c r="DH88" s="286"/>
      <c r="DI88" s="286"/>
      <c r="DJ88" s="286"/>
      <c r="DK88" s="286"/>
      <c r="DL88" s="286"/>
      <c r="DM88" s="286"/>
      <c r="DN88" s="286"/>
      <c r="DO88" s="286"/>
      <c r="DP88" s="286"/>
      <c r="DQ88" s="286"/>
      <c r="DR88" s="286"/>
      <c r="DS88" s="286"/>
      <c r="DT88" s="286"/>
      <c r="DU88" s="286"/>
      <c r="DV88" s="286"/>
      <c r="DW88" s="286"/>
      <c r="DX88" s="286"/>
      <c r="DY88" s="286"/>
      <c r="DZ88" s="286"/>
      <c r="EA88" s="286"/>
      <c r="EB88" s="286"/>
      <c r="EC88" s="286"/>
      <c r="ED88" s="286"/>
      <c r="EE88" s="286"/>
      <c r="EF88" s="286"/>
      <c r="EG88" s="286"/>
      <c r="EH88" s="286"/>
      <c r="EI88" s="286"/>
      <c r="EJ88" s="286"/>
      <c r="EK88" s="286"/>
      <c r="EL88" s="286"/>
      <c r="EM88" s="286"/>
      <c r="EN88" s="286"/>
      <c r="EO88" s="286"/>
      <c r="EP88" s="286"/>
      <c r="EQ88" s="286"/>
      <c r="ER88" s="286"/>
      <c r="ES88" s="286"/>
      <c r="ET88" s="286"/>
      <c r="EU88" s="286"/>
      <c r="EV88" s="286"/>
      <c r="EW88" s="286"/>
      <c r="EX88" s="286"/>
      <c r="EY88" s="286"/>
      <c r="EZ88" s="286"/>
      <c r="FA88" s="286"/>
      <c r="FB88" s="286"/>
      <c r="FC88" s="286"/>
      <c r="FD88" s="286"/>
      <c r="FE88" s="286"/>
      <c r="FF88" s="286"/>
      <c r="FG88" s="286"/>
      <c r="FH88" s="286"/>
      <c r="FI88" s="286"/>
      <c r="FJ88" s="286"/>
      <c r="FK88" s="286"/>
      <c r="FL88" s="286"/>
      <c r="FM88" s="286"/>
      <c r="FN88" s="286"/>
      <c r="FO88" s="286"/>
      <c r="FP88" s="286"/>
      <c r="FQ88" s="286"/>
      <c r="FR88" s="286"/>
      <c r="FS88" s="286"/>
      <c r="FT88" s="286"/>
      <c r="FU88" s="286"/>
      <c r="FV88" s="286"/>
      <c r="FW88" s="286"/>
      <c r="FX88" s="286"/>
      <c r="FY88" s="286"/>
      <c r="FZ88" s="286"/>
      <c r="GA88" s="286"/>
      <c r="GB88" s="286"/>
      <c r="GC88" s="286"/>
      <c r="GD88" s="286"/>
      <c r="GE88" s="286"/>
      <c r="GF88" s="286"/>
      <c r="GG88" s="286"/>
      <c r="GH88" s="286"/>
      <c r="GI88" s="286"/>
      <c r="GJ88" s="286"/>
      <c r="GK88" s="286"/>
      <c r="GL88" s="286"/>
      <c r="GM88" s="286"/>
      <c r="GN88" s="286"/>
      <c r="GO88" s="286"/>
      <c r="GP88" s="286"/>
      <c r="GQ88" s="286"/>
      <c r="GR88" s="286"/>
      <c r="GS88" s="286"/>
      <c r="GT88" s="286"/>
      <c r="GU88" s="286"/>
      <c r="GV88" s="286"/>
      <c r="GW88" s="286"/>
      <c r="GX88" s="286"/>
      <c r="GY88" s="286"/>
      <c r="GZ88" s="286"/>
      <c r="HA88" s="286"/>
      <c r="HB88" s="286"/>
      <c r="HC88" s="286"/>
      <c r="HD88" s="286"/>
      <c r="HE88" s="286"/>
      <c r="HF88" s="286"/>
      <c r="HG88" s="286"/>
      <c r="HH88" s="286"/>
      <c r="HI88" s="286"/>
      <c r="HJ88" s="286"/>
      <c r="HK88" s="286"/>
      <c r="HL88" s="286"/>
      <c r="HM88" s="286"/>
      <c r="HN88" s="286"/>
      <c r="HO88" s="286"/>
      <c r="HP88" s="286"/>
      <c r="HQ88" s="286"/>
      <c r="HR88" s="286"/>
      <c r="HS88" s="286"/>
      <c r="HT88" s="286"/>
      <c r="HU88" s="286"/>
      <c r="HV88" s="286"/>
      <c r="HW88" s="286"/>
      <c r="HX88" s="286"/>
      <c r="HY88" s="286"/>
      <c r="HZ88" s="286"/>
      <c r="IA88" s="286"/>
      <c r="IB88" s="286"/>
      <c r="IC88" s="286"/>
      <c r="ID88" s="286"/>
      <c r="IE88" s="286"/>
      <c r="IF88" s="286"/>
      <c r="IG88" s="286"/>
      <c r="IH88" s="286"/>
      <c r="II88" s="286"/>
      <c r="IJ88" s="286"/>
      <c r="IK88" s="286"/>
      <c r="IL88" s="286"/>
      <c r="IM88" s="286"/>
      <c r="IN88" s="286"/>
      <c r="IO88" s="286"/>
      <c r="IP88" s="286"/>
      <c r="IQ88" s="286"/>
      <c r="IR88" s="286"/>
      <c r="IS88" s="286"/>
      <c r="IT88" s="286"/>
      <c r="IU88" s="286"/>
      <c r="IV88" s="286"/>
      <c r="IW88" s="286"/>
      <c r="IX88" s="286"/>
      <c r="IY88" s="286"/>
      <c r="IZ88" s="286"/>
      <c r="JA88" s="286"/>
      <c r="JB88" s="286"/>
      <c r="JC88" s="286"/>
      <c r="JD88" s="286"/>
      <c r="JE88" s="286"/>
      <c r="JF88" s="286"/>
      <c r="JG88" s="286"/>
      <c r="JH88" s="286"/>
      <c r="JI88" s="286"/>
      <c r="JJ88" s="286"/>
      <c r="JK88" s="286"/>
      <c r="JL88" s="286"/>
      <c r="JM88" s="286"/>
      <c r="JN88" s="286"/>
      <c r="JO88" s="286"/>
      <c r="JP88" s="286"/>
      <c r="JQ88" s="286"/>
      <c r="JR88" s="286"/>
      <c r="JS88" s="286"/>
      <c r="JT88" s="286"/>
      <c r="JU88" s="286"/>
      <c r="JV88" s="286"/>
      <c r="JW88" s="286"/>
      <c r="JX88" s="286"/>
      <c r="JY88" s="286"/>
      <c r="JZ88" s="286"/>
      <c r="KA88" s="286"/>
      <c r="KB88" s="286"/>
      <c r="KC88" s="286"/>
      <c r="KD88" s="286"/>
      <c r="KE88" s="286"/>
      <c r="KF88" s="286"/>
      <c r="KG88" s="286"/>
      <c r="KH88" s="286"/>
      <c r="KI88" s="286"/>
      <c r="KJ88" s="286"/>
      <c r="KK88" s="286"/>
      <c r="KL88" s="286"/>
      <c r="KM88" s="286"/>
      <c r="KN88" s="286"/>
      <c r="KO88" s="286"/>
      <c r="KP88" s="286"/>
      <c r="KQ88" s="286"/>
      <c r="KR88" s="286"/>
      <c r="KS88" s="286"/>
      <c r="KT88" s="286"/>
      <c r="KU88" s="286"/>
      <c r="KV88" s="286"/>
      <c r="KW88" s="286"/>
      <c r="KX88" s="286"/>
      <c r="KY88" s="286"/>
      <c r="KZ88" s="286"/>
      <c r="LA88" s="286"/>
      <c r="LB88" s="286"/>
      <c r="LC88" s="286"/>
      <c r="LD88" s="286"/>
      <c r="LE88" s="286"/>
      <c r="LF88" s="286"/>
      <c r="LG88" s="286"/>
      <c r="LH88" s="286"/>
      <c r="LI88" s="286"/>
      <c r="LJ88" s="286"/>
      <c r="LK88" s="286"/>
      <c r="LL88" s="286"/>
      <c r="LM88" s="286"/>
      <c r="LN88" s="286"/>
      <c r="LO88" s="286"/>
      <c r="LP88" s="286"/>
      <c r="LQ88" s="286"/>
      <c r="LR88" s="286"/>
      <c r="LS88" s="286"/>
      <c r="LT88" s="286"/>
      <c r="LU88" s="286"/>
      <c r="LV88" s="286"/>
      <c r="LW88" s="286"/>
      <c r="LX88" s="286"/>
      <c r="LY88" s="286"/>
      <c r="LZ88" s="286"/>
      <c r="MA88" s="286"/>
      <c r="MB88" s="286"/>
      <c r="MC88" s="286"/>
      <c r="MD88" s="286"/>
      <c r="ME88" s="286"/>
      <c r="MF88" s="286"/>
      <c r="MG88" s="286"/>
      <c r="MH88" s="286"/>
      <c r="MI88" s="286"/>
      <c r="MJ88" s="286"/>
      <c r="MK88" s="286"/>
      <c r="ML88" s="286"/>
      <c r="MM88" s="286"/>
      <c r="MN88" s="286"/>
      <c r="MO88" s="286"/>
      <c r="MP88" s="286"/>
      <c r="MQ88" s="286"/>
      <c r="MR88" s="286"/>
      <c r="MS88" s="286"/>
      <c r="MT88" s="286"/>
      <c r="MU88" s="286"/>
      <c r="MV88" s="286"/>
      <c r="MW88" s="286"/>
      <c r="MX88" s="286"/>
      <c r="MY88" s="286"/>
      <c r="MZ88" s="286"/>
      <c r="NA88" s="286"/>
      <c r="NB88" s="286"/>
      <c r="NC88" s="286"/>
      <c r="ND88" s="286"/>
      <c r="NE88" s="286"/>
      <c r="NF88" s="286"/>
      <c r="NG88" s="286"/>
      <c r="NH88" s="286"/>
      <c r="NI88" s="286"/>
      <c r="NJ88" s="286"/>
      <c r="NK88" s="286"/>
      <c r="NL88" s="286"/>
      <c r="NM88" s="286"/>
      <c r="NN88" s="286"/>
      <c r="NO88" s="286"/>
      <c r="NP88" s="286"/>
      <c r="NQ88" s="286"/>
      <c r="NR88" s="286"/>
      <c r="NS88" s="286"/>
      <c r="NT88" s="286"/>
      <c r="NU88" s="286"/>
      <c r="NV88" s="286"/>
      <c r="NW88" s="286"/>
      <c r="NX88" s="286"/>
      <c r="NY88" s="286"/>
      <c r="NZ88" s="286"/>
      <c r="OA88" s="286"/>
      <c r="OB88" s="286"/>
      <c r="OC88" s="286"/>
      <c r="OD88" s="286"/>
      <c r="OE88" s="286"/>
      <c r="OF88" s="286"/>
      <c r="OG88" s="286"/>
      <c r="OH88" s="286"/>
      <c r="OI88" s="286"/>
      <c r="OJ88" s="286"/>
      <c r="OK88" s="286"/>
      <c r="OL88" s="286"/>
      <c r="OM88" s="286"/>
      <c r="ON88" s="286"/>
      <c r="OO88" s="286"/>
      <c r="OP88" s="286"/>
      <c r="OQ88" s="286"/>
      <c r="OR88" s="286"/>
      <c r="OS88" s="286"/>
      <c r="OT88" s="286"/>
      <c r="OU88" s="286"/>
      <c r="OV88" s="286"/>
      <c r="OW88" s="286"/>
      <c r="OX88" s="286"/>
      <c r="OY88" s="286"/>
      <c r="OZ88" s="286"/>
      <c r="PA88" s="286"/>
      <c r="PB88" s="286"/>
      <c r="PC88" s="286"/>
      <c r="PD88" s="286"/>
      <c r="PE88" s="286"/>
      <c r="PF88" s="286"/>
      <c r="PG88" s="286"/>
      <c r="PH88" s="286"/>
      <c r="PI88" s="286"/>
      <c r="PJ88" s="286"/>
      <c r="PK88" s="286"/>
      <c r="PL88" s="286"/>
      <c r="PM88" s="286"/>
      <c r="PN88" s="286"/>
      <c r="PO88" s="286"/>
      <c r="PP88" s="286"/>
      <c r="PQ88" s="286"/>
      <c r="PR88" s="286"/>
      <c r="PS88" s="286"/>
      <c r="PT88" s="286"/>
      <c r="PU88" s="286"/>
      <c r="PV88" s="286"/>
      <c r="PW88" s="286"/>
      <c r="PX88" s="286"/>
      <c r="PY88" s="286"/>
      <c r="PZ88" s="286"/>
      <c r="QA88" s="286"/>
      <c r="QB88" s="286"/>
      <c r="QC88" s="286"/>
      <c r="QD88" s="286"/>
      <c r="QE88" s="286"/>
      <c r="QF88" s="286"/>
      <c r="QG88" s="286"/>
      <c r="QH88" s="286"/>
      <c r="QI88" s="286"/>
      <c r="QJ88" s="286"/>
      <c r="QK88" s="286"/>
      <c r="QL88" s="286"/>
      <c r="QM88" s="286"/>
      <c r="QN88" s="286"/>
      <c r="QO88" s="286"/>
      <c r="QP88" s="286"/>
      <c r="QQ88" s="286"/>
      <c r="QR88" s="286"/>
      <c r="QS88" s="286"/>
      <c r="QT88" s="286"/>
      <c r="QU88" s="286"/>
      <c r="QV88" s="286"/>
      <c r="QW88" s="286"/>
      <c r="QX88" s="286"/>
      <c r="QY88" s="286"/>
      <c r="QZ88" s="286"/>
      <c r="RA88" s="286"/>
      <c r="RB88" s="286"/>
      <c r="RC88" s="286"/>
      <c r="RD88" s="286"/>
      <c r="RE88" s="286"/>
      <c r="RF88" s="286"/>
      <c r="RG88" s="286"/>
      <c r="RH88" s="286"/>
      <c r="RI88" s="286"/>
      <c r="RJ88" s="286"/>
      <c r="RK88" s="286"/>
      <c r="RL88" s="286"/>
      <c r="RM88" s="286"/>
      <c r="RN88" s="286"/>
      <c r="RO88" s="286"/>
      <c r="RP88" s="286"/>
      <c r="RQ88" s="286"/>
      <c r="RR88" s="286"/>
      <c r="RS88" s="286"/>
      <c r="RT88" s="286"/>
      <c r="RU88" s="286"/>
      <c r="RV88" s="286"/>
      <c r="RW88" s="286"/>
      <c r="RX88" s="286"/>
      <c r="RY88" s="286"/>
      <c r="RZ88" s="286"/>
      <c r="SA88" s="286"/>
      <c r="SB88" s="286"/>
      <c r="SC88" s="286"/>
      <c r="SD88" s="286"/>
      <c r="SE88" s="286"/>
      <c r="SF88" s="286"/>
      <c r="SG88" s="286"/>
      <c r="SH88" s="286"/>
      <c r="SI88" s="286"/>
      <c r="SJ88" s="286"/>
      <c r="SK88" s="286"/>
      <c r="SL88" s="286"/>
      <c r="SM88" s="286"/>
      <c r="SN88" s="286"/>
      <c r="SO88" s="286"/>
      <c r="SP88" s="286"/>
      <c r="SQ88" s="286"/>
      <c r="SR88" s="286"/>
      <c r="SS88" s="286"/>
      <c r="ST88" s="286"/>
      <c r="SU88" s="286"/>
      <c r="SV88" s="286"/>
      <c r="SW88" s="286"/>
      <c r="SX88" s="286"/>
      <c r="SY88" s="286"/>
      <c r="SZ88" s="286"/>
      <c r="TA88" s="286"/>
      <c r="TB88" s="286"/>
      <c r="TC88" s="286"/>
      <c r="TD88" s="286"/>
      <c r="TE88" s="286"/>
      <c r="TF88" s="286"/>
      <c r="TG88" s="286"/>
      <c r="TH88" s="286"/>
      <c r="TI88" s="286"/>
      <c r="TJ88" s="286"/>
      <c r="TK88" s="286"/>
      <c r="TL88" s="286"/>
      <c r="TM88" s="286"/>
      <c r="TN88" s="286"/>
      <c r="TO88" s="286"/>
      <c r="TP88" s="286"/>
      <c r="TQ88" s="286"/>
      <c r="TR88" s="286"/>
      <c r="TS88" s="286"/>
      <c r="TT88" s="286"/>
      <c r="TU88" s="286"/>
      <c r="TV88" s="286"/>
      <c r="TW88" s="286"/>
      <c r="TX88" s="286"/>
      <c r="TY88" s="286"/>
      <c r="TZ88" s="286"/>
      <c r="UA88" s="286"/>
      <c r="UB88" s="286"/>
      <c r="UC88" s="286"/>
      <c r="UD88" s="286"/>
      <c r="UE88" s="286"/>
      <c r="UF88" s="286"/>
      <c r="UG88" s="286"/>
      <c r="UH88" s="286"/>
      <c r="UI88" s="286"/>
      <c r="UJ88" s="286"/>
      <c r="UK88" s="286"/>
      <c r="UL88" s="286"/>
      <c r="UM88" s="286"/>
      <c r="UN88" s="286"/>
      <c r="UO88" s="286"/>
      <c r="UP88" s="286"/>
      <c r="UQ88" s="286"/>
      <c r="UR88" s="286"/>
      <c r="US88" s="286"/>
      <c r="UT88" s="286"/>
      <c r="UU88" s="286"/>
      <c r="UV88" s="286"/>
      <c r="UW88" s="286"/>
      <c r="UX88" s="286"/>
      <c r="UY88" s="286"/>
      <c r="UZ88" s="286"/>
      <c r="VA88" s="286"/>
      <c r="VB88" s="286"/>
      <c r="VC88" s="286"/>
      <c r="VD88" s="286"/>
      <c r="VE88" s="286"/>
      <c r="VF88" s="286"/>
      <c r="VG88" s="286"/>
      <c r="VH88" s="286"/>
      <c r="VI88" s="286"/>
      <c r="VJ88" s="286"/>
      <c r="VK88" s="286"/>
      <c r="VL88" s="286"/>
      <c r="VM88" s="286"/>
      <c r="VN88" s="286"/>
      <c r="VO88" s="286"/>
      <c r="VP88" s="286"/>
      <c r="VQ88" s="286"/>
      <c r="VR88" s="286"/>
      <c r="VS88" s="286"/>
      <c r="VT88" s="286"/>
      <c r="VU88" s="286"/>
      <c r="VV88" s="286"/>
      <c r="VW88" s="286"/>
      <c r="VX88" s="286"/>
      <c r="VY88" s="286"/>
      <c r="VZ88" s="286"/>
      <c r="WA88" s="286"/>
      <c r="WB88" s="286"/>
      <c r="WC88" s="286"/>
      <c r="WD88" s="286"/>
      <c r="WE88" s="286"/>
      <c r="WF88" s="286"/>
      <c r="WG88" s="286"/>
      <c r="WH88" s="286"/>
      <c r="WI88" s="286"/>
      <c r="WJ88" s="286"/>
      <c r="WK88" s="286"/>
      <c r="WL88" s="286"/>
      <c r="WM88" s="286"/>
      <c r="WN88" s="286"/>
      <c r="WO88" s="286"/>
      <c r="WP88" s="286"/>
      <c r="WQ88" s="286"/>
      <c r="WR88" s="286"/>
      <c r="WS88" s="286"/>
      <c r="WT88" s="286"/>
      <c r="WU88" s="286"/>
      <c r="WV88" s="286"/>
      <c r="WW88" s="286"/>
      <c r="WX88" s="286"/>
      <c r="WY88" s="286"/>
      <c r="WZ88" s="286"/>
      <c r="XA88" s="286"/>
      <c r="XB88" s="286"/>
      <c r="XC88" s="286"/>
      <c r="XD88" s="286"/>
      <c r="XE88" s="286"/>
      <c r="XF88" s="286"/>
      <c r="XG88" s="286"/>
      <c r="XH88" s="286"/>
      <c r="XI88" s="286"/>
      <c r="XJ88" s="286"/>
      <c r="XK88" s="286"/>
      <c r="XL88" s="286"/>
      <c r="XM88" s="286"/>
      <c r="XN88" s="286"/>
      <c r="XO88" s="286"/>
      <c r="XP88" s="286"/>
      <c r="XQ88" s="286"/>
      <c r="XR88" s="286"/>
      <c r="XS88" s="286"/>
      <c r="XT88" s="286"/>
      <c r="XU88" s="286"/>
      <c r="XV88" s="286"/>
      <c r="XW88" s="286"/>
      <c r="XX88" s="286"/>
      <c r="XY88" s="286"/>
      <c r="XZ88" s="286"/>
      <c r="YA88" s="286"/>
      <c r="YB88" s="286"/>
      <c r="YC88" s="286"/>
      <c r="YD88" s="286"/>
      <c r="YE88" s="286"/>
      <c r="YF88" s="286"/>
      <c r="YG88" s="286"/>
      <c r="YH88" s="286"/>
      <c r="YI88" s="286"/>
      <c r="YJ88" s="286"/>
      <c r="YK88" s="286"/>
      <c r="YL88" s="286"/>
      <c r="YM88" s="286"/>
      <c r="YN88" s="286"/>
      <c r="YO88" s="286"/>
      <c r="YP88" s="286"/>
      <c r="YQ88" s="286"/>
      <c r="YR88" s="286"/>
      <c r="YS88" s="286"/>
      <c r="YT88" s="286"/>
      <c r="YU88" s="286"/>
      <c r="YV88" s="286"/>
      <c r="YW88" s="286"/>
      <c r="YX88" s="286"/>
      <c r="YY88" s="286"/>
      <c r="YZ88" s="286"/>
      <c r="ZA88" s="286"/>
      <c r="ZB88" s="286"/>
      <c r="ZC88" s="286"/>
      <c r="ZD88" s="286"/>
      <c r="ZE88" s="286"/>
      <c r="ZF88" s="286"/>
      <c r="ZG88" s="286"/>
      <c r="ZH88" s="286"/>
      <c r="ZI88" s="286"/>
      <c r="ZJ88" s="286"/>
      <c r="ZK88" s="286"/>
      <c r="ZL88" s="286"/>
      <c r="ZM88" s="286"/>
      <c r="ZN88" s="286"/>
      <c r="ZO88" s="286"/>
      <c r="ZP88" s="286"/>
      <c r="ZQ88" s="286"/>
      <c r="ZR88" s="286"/>
      <c r="ZS88" s="286"/>
      <c r="ZT88" s="286"/>
      <c r="ZU88" s="286"/>
      <c r="ZV88" s="286"/>
      <c r="ZW88" s="286"/>
      <c r="ZX88" s="286"/>
      <c r="ZY88" s="286"/>
      <c r="ZZ88" s="286"/>
      <c r="AAA88" s="286"/>
      <c r="AAB88" s="286"/>
      <c r="AAC88" s="286"/>
      <c r="AAD88" s="286"/>
      <c r="AAE88" s="286"/>
      <c r="AAF88" s="286"/>
      <c r="AAG88" s="286"/>
      <c r="AAH88" s="286"/>
      <c r="AAI88" s="286"/>
      <c r="AAJ88" s="286"/>
      <c r="AAK88" s="286"/>
      <c r="AAL88" s="286"/>
      <c r="AAM88" s="286"/>
      <c r="AAN88" s="286"/>
      <c r="AAO88" s="286"/>
      <c r="AAP88" s="286"/>
      <c r="AAQ88" s="286"/>
      <c r="AAR88" s="286"/>
      <c r="AAS88" s="286"/>
      <c r="AAT88" s="286"/>
      <c r="AAU88" s="286"/>
      <c r="AAV88" s="286"/>
      <c r="AAW88" s="286"/>
      <c r="AAX88" s="286"/>
      <c r="AAY88" s="286"/>
      <c r="AAZ88" s="286"/>
      <c r="ABA88" s="286"/>
      <c r="ABB88" s="286"/>
      <c r="ABC88" s="286"/>
      <c r="ABD88" s="286"/>
      <c r="ABE88" s="286"/>
      <c r="ABF88" s="286"/>
      <c r="ABG88" s="286"/>
      <c r="ABH88" s="286"/>
      <c r="ABI88" s="286"/>
      <c r="ABJ88" s="286"/>
      <c r="ABK88" s="286"/>
      <c r="ABL88" s="286"/>
      <c r="ABM88" s="286"/>
      <c r="ABN88" s="286"/>
      <c r="ABO88" s="286"/>
      <c r="ABP88" s="286"/>
      <c r="ABQ88" s="286"/>
      <c r="ABR88" s="286"/>
      <c r="ABS88" s="286"/>
      <c r="ABT88" s="286"/>
      <c r="ABU88" s="286"/>
      <c r="ABV88" s="286"/>
      <c r="ABW88" s="286"/>
      <c r="ABX88" s="286"/>
      <c r="ABY88" s="286"/>
      <c r="ABZ88" s="286"/>
      <c r="ACA88" s="286"/>
      <c r="ACB88" s="286"/>
      <c r="ACC88" s="286"/>
      <c r="ACD88" s="286"/>
      <c r="ACE88" s="286"/>
      <c r="ACF88" s="286"/>
      <c r="ACG88" s="286"/>
      <c r="ACH88" s="286"/>
      <c r="ACI88" s="286"/>
      <c r="ACJ88" s="286"/>
      <c r="ACK88" s="286"/>
      <c r="ACL88" s="286"/>
      <c r="ACM88" s="286"/>
      <c r="ACN88" s="286"/>
      <c r="ACO88" s="286"/>
      <c r="ACP88" s="286"/>
      <c r="ACQ88" s="286"/>
      <c r="ACR88" s="286"/>
      <c r="ACS88" s="286"/>
      <c r="ACT88" s="286"/>
      <c r="ACU88" s="286"/>
      <c r="ACV88" s="286"/>
      <c r="ACW88" s="286"/>
      <c r="ACX88" s="286"/>
      <c r="ACY88" s="286"/>
      <c r="ACZ88" s="286"/>
      <c r="ADA88" s="286"/>
      <c r="ADB88" s="286"/>
      <c r="ADC88" s="286"/>
      <c r="ADD88" s="286"/>
      <c r="ADE88" s="286"/>
      <c r="ADF88" s="286"/>
      <c r="ADG88" s="286"/>
      <c r="ADH88" s="286"/>
      <c r="ADI88" s="286"/>
      <c r="ADJ88" s="286"/>
      <c r="ADK88" s="286"/>
      <c r="ADL88" s="286"/>
      <c r="ADM88" s="286"/>
      <c r="ADN88" s="286"/>
      <c r="ADO88" s="286"/>
      <c r="ADP88" s="286"/>
      <c r="ADQ88" s="286"/>
      <c r="ADR88" s="286"/>
      <c r="ADS88" s="286"/>
      <c r="ADT88" s="286"/>
      <c r="ADU88" s="286"/>
      <c r="ADV88" s="286"/>
      <c r="ADW88" s="286"/>
      <c r="ADX88" s="286"/>
      <c r="ADY88" s="286"/>
      <c r="ADZ88" s="286"/>
      <c r="AEA88" s="286"/>
      <c r="AEB88" s="286"/>
      <c r="AEC88" s="286"/>
      <c r="AED88" s="286"/>
      <c r="AEE88" s="286"/>
      <c r="AEF88" s="286"/>
      <c r="AEG88" s="286"/>
      <c r="AEH88" s="286"/>
      <c r="AEI88" s="286"/>
      <c r="AEJ88" s="286"/>
      <c r="AEK88" s="286"/>
      <c r="AEL88" s="286"/>
      <c r="AEM88" s="286"/>
      <c r="AEN88" s="286"/>
      <c r="AEO88" s="286"/>
      <c r="AEP88" s="286"/>
      <c r="AEQ88" s="286"/>
      <c r="AER88" s="286"/>
      <c r="AES88" s="286"/>
      <c r="AET88" s="286"/>
      <c r="AEU88" s="286"/>
      <c r="AEV88" s="286"/>
      <c r="AEW88" s="286"/>
      <c r="AEX88" s="286"/>
      <c r="AEY88" s="286"/>
      <c r="AEZ88" s="286"/>
      <c r="AFA88" s="286"/>
      <c r="AFB88" s="286"/>
      <c r="AFC88" s="286"/>
      <c r="AFD88" s="286"/>
      <c r="AFE88" s="286"/>
      <c r="AFF88" s="286"/>
      <c r="AFG88" s="286"/>
      <c r="AFH88" s="286"/>
      <c r="AFI88" s="286"/>
      <c r="AFJ88" s="286"/>
      <c r="AFK88" s="286"/>
      <c r="AFL88" s="286"/>
      <c r="AFM88" s="286"/>
      <c r="AFN88" s="286"/>
      <c r="AFO88" s="286"/>
      <c r="AFP88" s="286"/>
      <c r="AFQ88" s="286"/>
      <c r="AFR88" s="286"/>
      <c r="AFS88" s="286"/>
      <c r="AFT88" s="286"/>
      <c r="AFU88" s="286"/>
      <c r="AFV88" s="286"/>
      <c r="AFW88" s="286"/>
      <c r="AFX88" s="286"/>
      <c r="AFY88" s="286"/>
      <c r="AFZ88" s="286"/>
      <c r="AGA88" s="286"/>
      <c r="AGB88" s="286"/>
      <c r="AGC88" s="286"/>
      <c r="AGD88" s="286"/>
      <c r="AGE88" s="286"/>
      <c r="AGF88" s="286"/>
      <c r="AGG88" s="286"/>
      <c r="AGH88" s="286"/>
      <c r="AGI88" s="286"/>
      <c r="AGJ88" s="286"/>
      <c r="AGK88" s="286"/>
      <c r="AGL88" s="286"/>
      <c r="AGM88" s="286"/>
      <c r="AGN88" s="286"/>
      <c r="AGO88" s="286"/>
      <c r="AGP88" s="286"/>
      <c r="AGQ88" s="286"/>
      <c r="AGR88" s="286"/>
      <c r="AGS88" s="286"/>
      <c r="AGT88" s="286"/>
      <c r="AGU88" s="286"/>
      <c r="AGV88" s="286"/>
      <c r="AGW88" s="286"/>
      <c r="AGX88" s="286"/>
      <c r="AGY88" s="286"/>
      <c r="AGZ88" s="286"/>
      <c r="AHA88" s="286"/>
      <c r="AHB88" s="286"/>
      <c r="AHC88" s="286"/>
      <c r="AHD88" s="286"/>
      <c r="AHE88" s="286"/>
      <c r="AHF88" s="286"/>
      <c r="AHG88" s="286"/>
      <c r="AHH88" s="286"/>
      <c r="AHI88" s="286"/>
      <c r="AHJ88" s="286"/>
      <c r="AHK88" s="286"/>
      <c r="AHL88" s="286"/>
      <c r="AHM88" s="286"/>
      <c r="AHN88" s="286"/>
      <c r="AHO88" s="286"/>
      <c r="AHP88" s="286"/>
      <c r="AHQ88" s="286"/>
      <c r="AHR88" s="286"/>
      <c r="AHS88" s="286"/>
      <c r="AHT88" s="286"/>
      <c r="AHU88" s="286"/>
      <c r="AHV88" s="286"/>
      <c r="AHW88" s="286"/>
      <c r="AHX88" s="286"/>
      <c r="AHY88" s="286"/>
      <c r="AHZ88" s="286"/>
      <c r="AIA88" s="286"/>
      <c r="AIB88" s="286"/>
      <c r="AIC88" s="286"/>
      <c r="AID88" s="286"/>
      <c r="AIE88" s="286"/>
      <c r="AIF88" s="286"/>
      <c r="AIG88" s="286"/>
      <c r="AIH88" s="286"/>
      <c r="AII88" s="286"/>
      <c r="AIJ88" s="286"/>
      <c r="AIK88" s="286"/>
      <c r="AIL88" s="286"/>
      <c r="AIM88" s="286"/>
      <c r="AIN88" s="286"/>
      <c r="AIO88" s="286"/>
      <c r="AIP88" s="286"/>
      <c r="AIQ88" s="286"/>
      <c r="AIR88" s="286"/>
      <c r="AIS88" s="286"/>
      <c r="AIT88" s="286"/>
      <c r="AIU88" s="286"/>
      <c r="AIV88" s="286"/>
      <c r="AIW88" s="286"/>
      <c r="AIX88" s="286"/>
      <c r="AIY88" s="286"/>
      <c r="AIZ88" s="286"/>
      <c r="AJA88" s="286"/>
      <c r="AJB88" s="286"/>
      <c r="AJC88" s="286"/>
      <c r="AJD88" s="286"/>
      <c r="AJE88" s="286"/>
      <c r="AJF88" s="286"/>
      <c r="AJG88" s="286"/>
      <c r="AJH88" s="286"/>
      <c r="AJI88" s="286"/>
      <c r="AJJ88" s="286"/>
      <c r="AJK88" s="286"/>
      <c r="AJL88" s="286"/>
      <c r="AJM88" s="286"/>
      <c r="AJN88" s="286"/>
      <c r="AJO88" s="286"/>
      <c r="AJP88" s="286"/>
      <c r="AJQ88" s="286"/>
      <c r="AJR88" s="286"/>
      <c r="AJS88" s="286"/>
      <c r="AJT88" s="286"/>
      <c r="AJU88" s="286"/>
      <c r="AJV88" s="286"/>
      <c r="AJW88" s="286"/>
      <c r="AJX88" s="286"/>
      <c r="AJY88" s="286"/>
      <c r="AJZ88" s="286"/>
      <c r="AKA88" s="286"/>
      <c r="AKB88" s="286"/>
      <c r="AKC88" s="286"/>
      <c r="AKD88" s="286"/>
      <c r="AKE88" s="286"/>
      <c r="AKF88" s="286"/>
      <c r="AKG88" s="286"/>
      <c r="AKH88" s="286"/>
      <c r="AKI88" s="286"/>
      <c r="AKJ88" s="286"/>
      <c r="AKK88" s="286"/>
      <c r="AKL88" s="286"/>
      <c r="AKM88" s="286"/>
      <c r="AKN88" s="286"/>
      <c r="AKO88" s="286"/>
      <c r="AKP88" s="286"/>
      <c r="AKQ88" s="286"/>
      <c r="AKR88" s="286"/>
      <c r="AKS88" s="286"/>
      <c r="AKT88" s="286"/>
      <c r="AKU88" s="286"/>
      <c r="AKV88" s="286"/>
      <c r="AKW88" s="286"/>
      <c r="AKX88" s="286"/>
      <c r="AKY88" s="286"/>
      <c r="AKZ88" s="286"/>
      <c r="ALA88" s="286"/>
      <c r="ALB88" s="286"/>
      <c r="ALC88" s="286"/>
      <c r="ALD88" s="286"/>
      <c r="ALE88" s="286"/>
      <c r="ALF88" s="286"/>
      <c r="ALG88" s="286"/>
      <c r="ALH88" s="286"/>
      <c r="ALI88" s="286"/>
      <c r="ALJ88" s="286"/>
      <c r="ALK88" s="286"/>
      <c r="ALL88" s="286"/>
      <c r="ALM88" s="286"/>
      <c r="ALN88" s="286"/>
      <c r="ALO88" s="286"/>
      <c r="ALP88" s="286"/>
      <c r="ALQ88" s="286"/>
      <c r="ALR88" s="286"/>
      <c r="ALS88" s="286"/>
      <c r="ALT88" s="286"/>
      <c r="ALU88" s="286"/>
      <c r="ALV88" s="286"/>
      <c r="ALW88" s="286"/>
      <c r="ALX88" s="286"/>
      <c r="ALY88" s="286"/>
      <c r="ALZ88" s="286"/>
      <c r="AMA88" s="286"/>
      <c r="AMB88" s="286"/>
      <c r="AMC88" s="286"/>
      <c r="AMD88" s="286"/>
      <c r="AME88" s="286"/>
      <c r="AMF88" s="286"/>
      <c r="AMG88" s="286"/>
      <c r="AMH88" s="286"/>
      <c r="AMI88" s="286"/>
      <c r="AMJ88" s="286"/>
      <c r="AMK88" s="286"/>
    </row>
    <row r="89" spans="1:1025" hidden="1">
      <c r="B89" s="293" t="s">
        <v>248</v>
      </c>
      <c r="C89" s="294" t="s">
        <v>177</v>
      </c>
      <c r="D89" s="295">
        <v>11</v>
      </c>
      <c r="E89" s="296">
        <v>16</v>
      </c>
      <c r="F89" s="295">
        <v>14</v>
      </c>
      <c r="G89" s="296">
        <v>15</v>
      </c>
      <c r="H89" s="295">
        <v>11</v>
      </c>
      <c r="I89" s="296">
        <v>16</v>
      </c>
      <c r="J89" s="295">
        <v>16</v>
      </c>
      <c r="K89" s="296">
        <v>10</v>
      </c>
      <c r="L89" s="295">
        <v>20</v>
      </c>
      <c r="M89" s="296">
        <v>12</v>
      </c>
      <c r="N89" s="295">
        <v>1</v>
      </c>
      <c r="O89" s="296">
        <v>4</v>
      </c>
      <c r="P89" s="295">
        <v>0</v>
      </c>
      <c r="Q89" s="296">
        <v>0</v>
      </c>
      <c r="R89" s="297" t="str">
        <f t="shared" si="4"/>
        <v>OKAY</v>
      </c>
    </row>
    <row r="90" spans="1:1025" hidden="1">
      <c r="B90" s="293" t="s">
        <v>249</v>
      </c>
      <c r="C90" s="294" t="s">
        <v>177</v>
      </c>
      <c r="D90" s="295"/>
      <c r="E90" s="296"/>
      <c r="F90" s="295"/>
      <c r="G90" s="296"/>
      <c r="H90" s="295"/>
      <c r="I90" s="296"/>
      <c r="J90" s="295"/>
      <c r="K90" s="296"/>
      <c r="L90" s="295"/>
      <c r="M90" s="296"/>
      <c r="N90" s="295"/>
      <c r="O90" s="296"/>
      <c r="P90" s="295"/>
      <c r="Q90" s="296"/>
      <c r="R90" s="297" t="str">
        <f t="shared" si="4"/>
        <v>OKAY</v>
      </c>
    </row>
    <row r="91" spans="1:1025" hidden="1">
      <c r="B91" s="293" t="s">
        <v>250</v>
      </c>
      <c r="C91" s="294" t="s">
        <v>177</v>
      </c>
      <c r="D91" s="295">
        <v>8</v>
      </c>
      <c r="E91" s="296">
        <v>5</v>
      </c>
      <c r="F91" s="295">
        <v>5</v>
      </c>
      <c r="G91" s="296">
        <v>8</v>
      </c>
      <c r="H91" s="295">
        <v>8</v>
      </c>
      <c r="I91" s="296">
        <v>8</v>
      </c>
      <c r="J91" s="295">
        <v>8</v>
      </c>
      <c r="K91" s="296">
        <v>8</v>
      </c>
      <c r="L91" s="295">
        <v>8</v>
      </c>
      <c r="M91" s="296">
        <v>8</v>
      </c>
      <c r="N91" s="295">
        <v>5</v>
      </c>
      <c r="O91" s="296">
        <v>5</v>
      </c>
      <c r="P91" s="295">
        <v>0</v>
      </c>
      <c r="Q91" s="296">
        <v>0</v>
      </c>
      <c r="R91" s="297" t="str">
        <f t="shared" si="4"/>
        <v>OKAY</v>
      </c>
    </row>
    <row r="92" spans="1:1025" hidden="1">
      <c r="B92" s="293" t="s">
        <v>146</v>
      </c>
      <c r="C92" s="294" t="s">
        <v>177</v>
      </c>
      <c r="D92" s="296">
        <v>4</v>
      </c>
      <c r="E92" s="296">
        <v>4</v>
      </c>
      <c r="F92" s="296">
        <v>4</v>
      </c>
      <c r="G92" s="296">
        <v>4</v>
      </c>
      <c r="H92" s="296">
        <v>4</v>
      </c>
      <c r="I92" s="296">
        <v>4</v>
      </c>
      <c r="J92" s="296">
        <v>4</v>
      </c>
      <c r="K92" s="296">
        <v>4</v>
      </c>
      <c r="L92" s="296">
        <v>4</v>
      </c>
      <c r="M92" s="296">
        <v>4</v>
      </c>
      <c r="N92" s="296">
        <v>4</v>
      </c>
      <c r="O92" s="296">
        <v>4</v>
      </c>
      <c r="P92" s="296">
        <v>4</v>
      </c>
      <c r="Q92" s="296">
        <v>4</v>
      </c>
      <c r="R92" s="297" t="str">
        <f t="shared" si="4"/>
        <v>OKAY</v>
      </c>
      <c r="T92" s="299"/>
    </row>
    <row r="93" spans="1:1025" hidden="1">
      <c r="B93" s="304" t="s">
        <v>251</v>
      </c>
      <c r="C93" s="294" t="s">
        <v>177</v>
      </c>
      <c r="D93" s="295">
        <v>5</v>
      </c>
      <c r="E93" s="296">
        <v>5</v>
      </c>
      <c r="F93" s="295">
        <v>5</v>
      </c>
      <c r="G93" s="296">
        <v>5</v>
      </c>
      <c r="H93" s="295">
        <v>5</v>
      </c>
      <c r="I93" s="296">
        <v>5</v>
      </c>
      <c r="J93" s="295">
        <v>5</v>
      </c>
      <c r="K93" s="296">
        <v>5</v>
      </c>
      <c r="L93" s="295">
        <v>5</v>
      </c>
      <c r="M93" s="296">
        <v>5</v>
      </c>
      <c r="N93" s="295">
        <v>5</v>
      </c>
      <c r="O93" s="296">
        <v>5</v>
      </c>
      <c r="P93" s="295">
        <v>5</v>
      </c>
      <c r="Q93" s="296">
        <v>5</v>
      </c>
      <c r="R93" s="297" t="str">
        <f t="shared" si="4"/>
        <v>OKAY</v>
      </c>
    </row>
    <row r="94" spans="1:1025" hidden="1">
      <c r="B94" s="304" t="s">
        <v>252</v>
      </c>
      <c r="C94" s="294" t="s">
        <v>177</v>
      </c>
      <c r="D94" s="295">
        <v>50</v>
      </c>
      <c r="E94" s="296">
        <v>50</v>
      </c>
      <c r="F94" s="295">
        <v>50</v>
      </c>
      <c r="G94" s="296">
        <v>50</v>
      </c>
      <c r="H94" s="295">
        <v>50</v>
      </c>
      <c r="I94" s="296">
        <v>50</v>
      </c>
      <c r="J94" s="295">
        <v>50</v>
      </c>
      <c r="K94" s="296">
        <v>50</v>
      </c>
      <c r="L94" s="295">
        <v>50</v>
      </c>
      <c r="M94" s="296">
        <v>50</v>
      </c>
      <c r="N94" s="295">
        <v>50</v>
      </c>
      <c r="O94" s="296">
        <v>50</v>
      </c>
      <c r="P94" s="295">
        <v>50</v>
      </c>
      <c r="Q94" s="296">
        <v>50</v>
      </c>
      <c r="R94" s="297" t="str">
        <f t="shared" si="4"/>
        <v>OKAY</v>
      </c>
    </row>
    <row r="95" spans="1:1025" s="126" customFormat="1">
      <c r="A95" s="286"/>
      <c r="B95" s="293" t="s">
        <v>600</v>
      </c>
      <c r="C95" s="294" t="s">
        <v>181</v>
      </c>
      <c r="D95" s="295">
        <v>4</v>
      </c>
      <c r="E95" s="296">
        <v>4</v>
      </c>
      <c r="F95" s="295">
        <v>4</v>
      </c>
      <c r="G95" s="296">
        <v>4</v>
      </c>
      <c r="H95" s="295">
        <v>4</v>
      </c>
      <c r="I95" s="296">
        <v>4</v>
      </c>
      <c r="J95" s="295">
        <v>4</v>
      </c>
      <c r="K95" s="296">
        <v>4</v>
      </c>
      <c r="L95" s="295">
        <v>4</v>
      </c>
      <c r="M95" s="296">
        <v>4</v>
      </c>
      <c r="N95" s="295">
        <v>4</v>
      </c>
      <c r="O95" s="296">
        <v>4</v>
      </c>
      <c r="P95" s="295">
        <v>4</v>
      </c>
      <c r="Q95" s="296">
        <v>4</v>
      </c>
      <c r="R95" s="297" t="str">
        <f t="shared" si="4"/>
        <v>OKAY</v>
      </c>
      <c r="S95" s="299" t="s">
        <v>754</v>
      </c>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c r="AR95" s="286"/>
      <c r="AS95" s="286"/>
      <c r="AT95" s="286"/>
      <c r="AU95" s="286"/>
      <c r="AV95" s="286"/>
      <c r="AW95" s="286"/>
      <c r="AX95" s="286"/>
      <c r="AY95" s="286"/>
      <c r="AZ95" s="286"/>
      <c r="BA95" s="286"/>
      <c r="BB95" s="286"/>
      <c r="BC95" s="286"/>
      <c r="BD95" s="286"/>
      <c r="BE95" s="286"/>
      <c r="BF95" s="286"/>
      <c r="BG95" s="286"/>
      <c r="BH95" s="286"/>
      <c r="BI95" s="286"/>
      <c r="BJ95" s="286"/>
      <c r="BK95" s="286"/>
      <c r="BL95" s="286"/>
      <c r="BM95" s="286"/>
      <c r="BN95" s="286"/>
      <c r="BO95" s="286"/>
      <c r="BP95" s="286"/>
      <c r="BQ95" s="286"/>
      <c r="BR95" s="286"/>
      <c r="BS95" s="286"/>
      <c r="BT95" s="286"/>
      <c r="BU95" s="286"/>
      <c r="BV95" s="286"/>
      <c r="BW95" s="286"/>
      <c r="BX95" s="286"/>
      <c r="BY95" s="286"/>
      <c r="BZ95" s="286"/>
      <c r="CA95" s="286"/>
      <c r="CB95" s="286"/>
      <c r="CC95" s="286"/>
      <c r="CD95" s="286"/>
      <c r="CE95" s="286"/>
      <c r="CF95" s="286"/>
      <c r="CG95" s="286"/>
      <c r="CH95" s="286"/>
      <c r="CI95" s="286"/>
      <c r="CJ95" s="286"/>
      <c r="CK95" s="286"/>
      <c r="CL95" s="286"/>
      <c r="CM95" s="286"/>
      <c r="CN95" s="286"/>
      <c r="CO95" s="286"/>
      <c r="CP95" s="286"/>
      <c r="CQ95" s="286"/>
      <c r="CR95" s="286"/>
      <c r="CS95" s="286"/>
      <c r="CT95" s="286"/>
      <c r="CU95" s="286"/>
      <c r="CV95" s="286"/>
      <c r="CW95" s="286"/>
      <c r="CX95" s="286"/>
      <c r="CY95" s="286"/>
      <c r="CZ95" s="286"/>
      <c r="DA95" s="286"/>
      <c r="DB95" s="286"/>
      <c r="DC95" s="286"/>
      <c r="DD95" s="286"/>
      <c r="DE95" s="286"/>
      <c r="DF95" s="286"/>
      <c r="DG95" s="286"/>
      <c r="DH95" s="286"/>
      <c r="DI95" s="286"/>
      <c r="DJ95" s="286"/>
      <c r="DK95" s="286"/>
      <c r="DL95" s="286"/>
      <c r="DM95" s="286"/>
      <c r="DN95" s="286"/>
      <c r="DO95" s="286"/>
      <c r="DP95" s="286"/>
      <c r="DQ95" s="286"/>
      <c r="DR95" s="286"/>
      <c r="DS95" s="286"/>
      <c r="DT95" s="286"/>
      <c r="DU95" s="286"/>
      <c r="DV95" s="286"/>
      <c r="DW95" s="286"/>
      <c r="DX95" s="286"/>
      <c r="DY95" s="286"/>
      <c r="DZ95" s="286"/>
      <c r="EA95" s="286"/>
      <c r="EB95" s="286"/>
      <c r="EC95" s="286"/>
      <c r="ED95" s="286"/>
      <c r="EE95" s="286"/>
      <c r="EF95" s="286"/>
      <c r="EG95" s="286"/>
      <c r="EH95" s="286"/>
      <c r="EI95" s="286"/>
      <c r="EJ95" s="286"/>
      <c r="EK95" s="286"/>
      <c r="EL95" s="286"/>
      <c r="EM95" s="286"/>
      <c r="EN95" s="286"/>
      <c r="EO95" s="286"/>
      <c r="EP95" s="286"/>
      <c r="EQ95" s="286"/>
      <c r="ER95" s="286"/>
      <c r="ES95" s="286"/>
      <c r="ET95" s="286"/>
      <c r="EU95" s="286"/>
      <c r="EV95" s="286"/>
      <c r="EW95" s="286"/>
      <c r="EX95" s="286"/>
      <c r="EY95" s="286"/>
      <c r="EZ95" s="286"/>
      <c r="FA95" s="286"/>
      <c r="FB95" s="286"/>
      <c r="FC95" s="286"/>
      <c r="FD95" s="286"/>
      <c r="FE95" s="286"/>
      <c r="FF95" s="286"/>
      <c r="FG95" s="286"/>
      <c r="FH95" s="286"/>
      <c r="FI95" s="286"/>
      <c r="FJ95" s="286"/>
      <c r="FK95" s="286"/>
      <c r="FL95" s="286"/>
      <c r="FM95" s="286"/>
      <c r="FN95" s="286"/>
      <c r="FO95" s="286"/>
      <c r="FP95" s="286"/>
      <c r="FQ95" s="286"/>
      <c r="FR95" s="286"/>
      <c r="FS95" s="286"/>
      <c r="FT95" s="286"/>
      <c r="FU95" s="286"/>
      <c r="FV95" s="286"/>
      <c r="FW95" s="286"/>
      <c r="FX95" s="286"/>
      <c r="FY95" s="286"/>
      <c r="FZ95" s="286"/>
      <c r="GA95" s="286"/>
      <c r="GB95" s="286"/>
      <c r="GC95" s="286"/>
      <c r="GD95" s="286"/>
      <c r="GE95" s="286"/>
      <c r="GF95" s="286"/>
      <c r="GG95" s="286"/>
      <c r="GH95" s="286"/>
      <c r="GI95" s="286"/>
      <c r="GJ95" s="286"/>
      <c r="GK95" s="286"/>
      <c r="GL95" s="286"/>
      <c r="GM95" s="286"/>
      <c r="GN95" s="286"/>
      <c r="GO95" s="286"/>
      <c r="GP95" s="286"/>
      <c r="GQ95" s="286"/>
      <c r="GR95" s="286"/>
      <c r="GS95" s="286"/>
      <c r="GT95" s="286"/>
      <c r="GU95" s="286"/>
      <c r="GV95" s="286"/>
      <c r="GW95" s="286"/>
      <c r="GX95" s="286"/>
      <c r="GY95" s="286"/>
      <c r="GZ95" s="286"/>
      <c r="HA95" s="286"/>
      <c r="HB95" s="286"/>
      <c r="HC95" s="286"/>
      <c r="HD95" s="286"/>
      <c r="HE95" s="286"/>
      <c r="HF95" s="286"/>
      <c r="HG95" s="286"/>
      <c r="HH95" s="286"/>
      <c r="HI95" s="286"/>
      <c r="HJ95" s="286"/>
      <c r="HK95" s="286"/>
      <c r="HL95" s="286"/>
      <c r="HM95" s="286"/>
      <c r="HN95" s="286"/>
      <c r="HO95" s="286"/>
      <c r="HP95" s="286"/>
      <c r="HQ95" s="286"/>
      <c r="HR95" s="286"/>
      <c r="HS95" s="286"/>
      <c r="HT95" s="286"/>
      <c r="HU95" s="286"/>
      <c r="HV95" s="286"/>
      <c r="HW95" s="286"/>
      <c r="HX95" s="286"/>
      <c r="HY95" s="286"/>
      <c r="HZ95" s="286"/>
      <c r="IA95" s="286"/>
      <c r="IB95" s="286"/>
      <c r="IC95" s="286"/>
      <c r="ID95" s="286"/>
      <c r="IE95" s="286"/>
      <c r="IF95" s="286"/>
      <c r="IG95" s="286"/>
      <c r="IH95" s="286"/>
      <c r="II95" s="286"/>
      <c r="IJ95" s="286"/>
      <c r="IK95" s="286"/>
      <c r="IL95" s="286"/>
      <c r="IM95" s="286"/>
      <c r="IN95" s="286"/>
      <c r="IO95" s="286"/>
      <c r="IP95" s="286"/>
      <c r="IQ95" s="286"/>
      <c r="IR95" s="286"/>
      <c r="IS95" s="286"/>
      <c r="IT95" s="286"/>
      <c r="IU95" s="286"/>
      <c r="IV95" s="286"/>
      <c r="IW95" s="286"/>
      <c r="IX95" s="286"/>
      <c r="IY95" s="286"/>
      <c r="IZ95" s="286"/>
      <c r="JA95" s="286"/>
      <c r="JB95" s="286"/>
      <c r="JC95" s="286"/>
      <c r="JD95" s="286"/>
      <c r="JE95" s="286"/>
      <c r="JF95" s="286"/>
      <c r="JG95" s="286"/>
      <c r="JH95" s="286"/>
      <c r="JI95" s="286"/>
      <c r="JJ95" s="286"/>
      <c r="JK95" s="286"/>
      <c r="JL95" s="286"/>
      <c r="JM95" s="286"/>
      <c r="JN95" s="286"/>
      <c r="JO95" s="286"/>
      <c r="JP95" s="286"/>
      <c r="JQ95" s="286"/>
      <c r="JR95" s="286"/>
      <c r="JS95" s="286"/>
      <c r="JT95" s="286"/>
      <c r="JU95" s="286"/>
      <c r="JV95" s="286"/>
      <c r="JW95" s="286"/>
      <c r="JX95" s="286"/>
      <c r="JY95" s="286"/>
      <c r="JZ95" s="286"/>
      <c r="KA95" s="286"/>
      <c r="KB95" s="286"/>
      <c r="KC95" s="286"/>
      <c r="KD95" s="286"/>
      <c r="KE95" s="286"/>
      <c r="KF95" s="286"/>
      <c r="KG95" s="286"/>
      <c r="KH95" s="286"/>
      <c r="KI95" s="286"/>
      <c r="KJ95" s="286"/>
      <c r="KK95" s="286"/>
      <c r="KL95" s="286"/>
      <c r="KM95" s="286"/>
      <c r="KN95" s="286"/>
      <c r="KO95" s="286"/>
      <c r="KP95" s="286"/>
      <c r="KQ95" s="286"/>
      <c r="KR95" s="286"/>
      <c r="KS95" s="286"/>
      <c r="KT95" s="286"/>
      <c r="KU95" s="286"/>
      <c r="KV95" s="286"/>
      <c r="KW95" s="286"/>
      <c r="KX95" s="286"/>
      <c r="KY95" s="286"/>
      <c r="KZ95" s="286"/>
      <c r="LA95" s="286"/>
      <c r="LB95" s="286"/>
      <c r="LC95" s="286"/>
      <c r="LD95" s="286"/>
      <c r="LE95" s="286"/>
      <c r="LF95" s="286"/>
      <c r="LG95" s="286"/>
      <c r="LH95" s="286"/>
      <c r="LI95" s="286"/>
      <c r="LJ95" s="286"/>
      <c r="LK95" s="286"/>
      <c r="LL95" s="286"/>
      <c r="LM95" s="286"/>
      <c r="LN95" s="286"/>
      <c r="LO95" s="286"/>
      <c r="LP95" s="286"/>
      <c r="LQ95" s="286"/>
      <c r="LR95" s="286"/>
      <c r="LS95" s="286"/>
      <c r="LT95" s="286"/>
      <c r="LU95" s="286"/>
      <c r="LV95" s="286"/>
      <c r="LW95" s="286"/>
      <c r="LX95" s="286"/>
      <c r="LY95" s="286"/>
      <c r="LZ95" s="286"/>
      <c r="MA95" s="286"/>
      <c r="MB95" s="286"/>
      <c r="MC95" s="286"/>
      <c r="MD95" s="286"/>
      <c r="ME95" s="286"/>
      <c r="MF95" s="286"/>
      <c r="MG95" s="286"/>
      <c r="MH95" s="286"/>
      <c r="MI95" s="286"/>
      <c r="MJ95" s="286"/>
      <c r="MK95" s="286"/>
      <c r="ML95" s="286"/>
      <c r="MM95" s="286"/>
      <c r="MN95" s="286"/>
      <c r="MO95" s="286"/>
      <c r="MP95" s="286"/>
      <c r="MQ95" s="286"/>
      <c r="MR95" s="286"/>
      <c r="MS95" s="286"/>
      <c r="MT95" s="286"/>
      <c r="MU95" s="286"/>
      <c r="MV95" s="286"/>
      <c r="MW95" s="286"/>
      <c r="MX95" s="286"/>
      <c r="MY95" s="286"/>
      <c r="MZ95" s="286"/>
      <c r="NA95" s="286"/>
      <c r="NB95" s="286"/>
      <c r="NC95" s="286"/>
      <c r="ND95" s="286"/>
      <c r="NE95" s="286"/>
      <c r="NF95" s="286"/>
      <c r="NG95" s="286"/>
      <c r="NH95" s="286"/>
      <c r="NI95" s="286"/>
      <c r="NJ95" s="286"/>
      <c r="NK95" s="286"/>
      <c r="NL95" s="286"/>
      <c r="NM95" s="286"/>
      <c r="NN95" s="286"/>
      <c r="NO95" s="286"/>
      <c r="NP95" s="286"/>
      <c r="NQ95" s="286"/>
      <c r="NR95" s="286"/>
      <c r="NS95" s="286"/>
      <c r="NT95" s="286"/>
      <c r="NU95" s="286"/>
      <c r="NV95" s="286"/>
      <c r="NW95" s="286"/>
      <c r="NX95" s="286"/>
      <c r="NY95" s="286"/>
      <c r="NZ95" s="286"/>
      <c r="OA95" s="286"/>
      <c r="OB95" s="286"/>
      <c r="OC95" s="286"/>
      <c r="OD95" s="286"/>
      <c r="OE95" s="286"/>
      <c r="OF95" s="286"/>
      <c r="OG95" s="286"/>
      <c r="OH95" s="286"/>
      <c r="OI95" s="286"/>
      <c r="OJ95" s="286"/>
      <c r="OK95" s="286"/>
      <c r="OL95" s="286"/>
      <c r="OM95" s="286"/>
      <c r="ON95" s="286"/>
      <c r="OO95" s="286"/>
      <c r="OP95" s="286"/>
      <c r="OQ95" s="286"/>
      <c r="OR95" s="286"/>
      <c r="OS95" s="286"/>
      <c r="OT95" s="286"/>
      <c r="OU95" s="286"/>
      <c r="OV95" s="286"/>
      <c r="OW95" s="286"/>
      <c r="OX95" s="286"/>
      <c r="OY95" s="286"/>
      <c r="OZ95" s="286"/>
      <c r="PA95" s="286"/>
      <c r="PB95" s="286"/>
      <c r="PC95" s="286"/>
      <c r="PD95" s="286"/>
      <c r="PE95" s="286"/>
      <c r="PF95" s="286"/>
      <c r="PG95" s="286"/>
      <c r="PH95" s="286"/>
      <c r="PI95" s="286"/>
      <c r="PJ95" s="286"/>
      <c r="PK95" s="286"/>
      <c r="PL95" s="286"/>
      <c r="PM95" s="286"/>
      <c r="PN95" s="286"/>
      <c r="PO95" s="286"/>
      <c r="PP95" s="286"/>
      <c r="PQ95" s="286"/>
      <c r="PR95" s="286"/>
      <c r="PS95" s="286"/>
      <c r="PT95" s="286"/>
      <c r="PU95" s="286"/>
      <c r="PV95" s="286"/>
      <c r="PW95" s="286"/>
      <c r="PX95" s="286"/>
      <c r="PY95" s="286"/>
      <c r="PZ95" s="286"/>
      <c r="QA95" s="286"/>
      <c r="QB95" s="286"/>
      <c r="QC95" s="286"/>
      <c r="QD95" s="286"/>
      <c r="QE95" s="286"/>
      <c r="QF95" s="286"/>
      <c r="QG95" s="286"/>
      <c r="QH95" s="286"/>
      <c r="QI95" s="286"/>
      <c r="QJ95" s="286"/>
      <c r="QK95" s="286"/>
      <c r="QL95" s="286"/>
      <c r="QM95" s="286"/>
      <c r="QN95" s="286"/>
      <c r="QO95" s="286"/>
      <c r="QP95" s="286"/>
      <c r="QQ95" s="286"/>
      <c r="QR95" s="286"/>
      <c r="QS95" s="286"/>
      <c r="QT95" s="286"/>
      <c r="QU95" s="286"/>
      <c r="QV95" s="286"/>
      <c r="QW95" s="286"/>
      <c r="QX95" s="286"/>
      <c r="QY95" s="286"/>
      <c r="QZ95" s="286"/>
      <c r="RA95" s="286"/>
      <c r="RB95" s="286"/>
      <c r="RC95" s="286"/>
      <c r="RD95" s="286"/>
      <c r="RE95" s="286"/>
      <c r="RF95" s="286"/>
      <c r="RG95" s="286"/>
      <c r="RH95" s="286"/>
      <c r="RI95" s="286"/>
      <c r="RJ95" s="286"/>
      <c r="RK95" s="286"/>
      <c r="RL95" s="286"/>
      <c r="RM95" s="286"/>
      <c r="RN95" s="286"/>
      <c r="RO95" s="286"/>
      <c r="RP95" s="286"/>
      <c r="RQ95" s="286"/>
      <c r="RR95" s="286"/>
      <c r="RS95" s="286"/>
      <c r="RT95" s="286"/>
      <c r="RU95" s="286"/>
      <c r="RV95" s="286"/>
      <c r="RW95" s="286"/>
      <c r="RX95" s="286"/>
      <c r="RY95" s="286"/>
      <c r="RZ95" s="286"/>
      <c r="SA95" s="286"/>
      <c r="SB95" s="286"/>
      <c r="SC95" s="286"/>
      <c r="SD95" s="286"/>
      <c r="SE95" s="286"/>
      <c r="SF95" s="286"/>
      <c r="SG95" s="286"/>
      <c r="SH95" s="286"/>
      <c r="SI95" s="286"/>
      <c r="SJ95" s="286"/>
      <c r="SK95" s="286"/>
      <c r="SL95" s="286"/>
      <c r="SM95" s="286"/>
      <c r="SN95" s="286"/>
      <c r="SO95" s="286"/>
      <c r="SP95" s="286"/>
      <c r="SQ95" s="286"/>
      <c r="SR95" s="286"/>
      <c r="SS95" s="286"/>
      <c r="ST95" s="286"/>
      <c r="SU95" s="286"/>
      <c r="SV95" s="286"/>
      <c r="SW95" s="286"/>
      <c r="SX95" s="286"/>
      <c r="SY95" s="286"/>
      <c r="SZ95" s="286"/>
      <c r="TA95" s="286"/>
      <c r="TB95" s="286"/>
      <c r="TC95" s="286"/>
      <c r="TD95" s="286"/>
      <c r="TE95" s="286"/>
      <c r="TF95" s="286"/>
      <c r="TG95" s="286"/>
      <c r="TH95" s="286"/>
      <c r="TI95" s="286"/>
      <c r="TJ95" s="286"/>
      <c r="TK95" s="286"/>
      <c r="TL95" s="286"/>
      <c r="TM95" s="286"/>
      <c r="TN95" s="286"/>
      <c r="TO95" s="286"/>
      <c r="TP95" s="286"/>
      <c r="TQ95" s="286"/>
      <c r="TR95" s="286"/>
      <c r="TS95" s="286"/>
      <c r="TT95" s="286"/>
      <c r="TU95" s="286"/>
      <c r="TV95" s="286"/>
      <c r="TW95" s="286"/>
      <c r="TX95" s="286"/>
      <c r="TY95" s="286"/>
      <c r="TZ95" s="286"/>
      <c r="UA95" s="286"/>
      <c r="UB95" s="286"/>
      <c r="UC95" s="286"/>
      <c r="UD95" s="286"/>
      <c r="UE95" s="286"/>
      <c r="UF95" s="286"/>
      <c r="UG95" s="286"/>
      <c r="UH95" s="286"/>
      <c r="UI95" s="286"/>
      <c r="UJ95" s="286"/>
      <c r="UK95" s="286"/>
      <c r="UL95" s="286"/>
      <c r="UM95" s="286"/>
      <c r="UN95" s="286"/>
      <c r="UO95" s="286"/>
      <c r="UP95" s="286"/>
      <c r="UQ95" s="286"/>
      <c r="UR95" s="286"/>
      <c r="US95" s="286"/>
      <c r="UT95" s="286"/>
      <c r="UU95" s="286"/>
      <c r="UV95" s="286"/>
      <c r="UW95" s="286"/>
      <c r="UX95" s="286"/>
      <c r="UY95" s="286"/>
      <c r="UZ95" s="286"/>
      <c r="VA95" s="286"/>
      <c r="VB95" s="286"/>
      <c r="VC95" s="286"/>
      <c r="VD95" s="286"/>
      <c r="VE95" s="286"/>
      <c r="VF95" s="286"/>
      <c r="VG95" s="286"/>
      <c r="VH95" s="286"/>
      <c r="VI95" s="286"/>
      <c r="VJ95" s="286"/>
      <c r="VK95" s="286"/>
      <c r="VL95" s="286"/>
      <c r="VM95" s="286"/>
      <c r="VN95" s="286"/>
      <c r="VO95" s="286"/>
      <c r="VP95" s="286"/>
      <c r="VQ95" s="286"/>
      <c r="VR95" s="286"/>
      <c r="VS95" s="286"/>
      <c r="VT95" s="286"/>
      <c r="VU95" s="286"/>
      <c r="VV95" s="286"/>
      <c r="VW95" s="286"/>
      <c r="VX95" s="286"/>
      <c r="VY95" s="286"/>
      <c r="VZ95" s="286"/>
      <c r="WA95" s="286"/>
      <c r="WB95" s="286"/>
      <c r="WC95" s="286"/>
      <c r="WD95" s="286"/>
      <c r="WE95" s="286"/>
      <c r="WF95" s="286"/>
      <c r="WG95" s="286"/>
      <c r="WH95" s="286"/>
      <c r="WI95" s="286"/>
      <c r="WJ95" s="286"/>
      <c r="WK95" s="286"/>
      <c r="WL95" s="286"/>
      <c r="WM95" s="286"/>
      <c r="WN95" s="286"/>
      <c r="WO95" s="286"/>
      <c r="WP95" s="286"/>
      <c r="WQ95" s="286"/>
      <c r="WR95" s="286"/>
      <c r="WS95" s="286"/>
      <c r="WT95" s="286"/>
      <c r="WU95" s="286"/>
      <c r="WV95" s="286"/>
      <c r="WW95" s="286"/>
      <c r="WX95" s="286"/>
      <c r="WY95" s="286"/>
      <c r="WZ95" s="286"/>
      <c r="XA95" s="286"/>
      <c r="XB95" s="286"/>
      <c r="XC95" s="286"/>
      <c r="XD95" s="286"/>
      <c r="XE95" s="286"/>
      <c r="XF95" s="286"/>
      <c r="XG95" s="286"/>
      <c r="XH95" s="286"/>
      <c r="XI95" s="286"/>
      <c r="XJ95" s="286"/>
      <c r="XK95" s="286"/>
      <c r="XL95" s="286"/>
      <c r="XM95" s="286"/>
      <c r="XN95" s="286"/>
      <c r="XO95" s="286"/>
      <c r="XP95" s="286"/>
      <c r="XQ95" s="286"/>
      <c r="XR95" s="286"/>
      <c r="XS95" s="286"/>
      <c r="XT95" s="286"/>
      <c r="XU95" s="286"/>
      <c r="XV95" s="286"/>
      <c r="XW95" s="286"/>
      <c r="XX95" s="286"/>
      <c r="XY95" s="286"/>
      <c r="XZ95" s="286"/>
      <c r="YA95" s="286"/>
      <c r="YB95" s="286"/>
      <c r="YC95" s="286"/>
      <c r="YD95" s="286"/>
      <c r="YE95" s="286"/>
      <c r="YF95" s="286"/>
      <c r="YG95" s="286"/>
      <c r="YH95" s="286"/>
      <c r="YI95" s="286"/>
      <c r="YJ95" s="286"/>
      <c r="YK95" s="286"/>
      <c r="YL95" s="286"/>
      <c r="YM95" s="286"/>
      <c r="YN95" s="286"/>
      <c r="YO95" s="286"/>
      <c r="YP95" s="286"/>
      <c r="YQ95" s="286"/>
      <c r="YR95" s="286"/>
      <c r="YS95" s="286"/>
      <c r="YT95" s="286"/>
      <c r="YU95" s="286"/>
      <c r="YV95" s="286"/>
      <c r="YW95" s="286"/>
      <c r="YX95" s="286"/>
      <c r="YY95" s="286"/>
      <c r="YZ95" s="286"/>
      <c r="ZA95" s="286"/>
      <c r="ZB95" s="286"/>
      <c r="ZC95" s="286"/>
      <c r="ZD95" s="286"/>
      <c r="ZE95" s="286"/>
      <c r="ZF95" s="286"/>
      <c r="ZG95" s="286"/>
      <c r="ZH95" s="286"/>
      <c r="ZI95" s="286"/>
      <c r="ZJ95" s="286"/>
      <c r="ZK95" s="286"/>
      <c r="ZL95" s="286"/>
      <c r="ZM95" s="286"/>
      <c r="ZN95" s="286"/>
      <c r="ZO95" s="286"/>
      <c r="ZP95" s="286"/>
      <c r="ZQ95" s="286"/>
      <c r="ZR95" s="286"/>
      <c r="ZS95" s="286"/>
      <c r="ZT95" s="286"/>
      <c r="ZU95" s="286"/>
      <c r="ZV95" s="286"/>
      <c r="ZW95" s="286"/>
      <c r="ZX95" s="286"/>
      <c r="ZY95" s="286"/>
      <c r="ZZ95" s="286"/>
      <c r="AAA95" s="286"/>
      <c r="AAB95" s="286"/>
      <c r="AAC95" s="286"/>
      <c r="AAD95" s="286"/>
      <c r="AAE95" s="286"/>
      <c r="AAF95" s="286"/>
      <c r="AAG95" s="286"/>
      <c r="AAH95" s="286"/>
      <c r="AAI95" s="286"/>
      <c r="AAJ95" s="286"/>
      <c r="AAK95" s="286"/>
      <c r="AAL95" s="286"/>
      <c r="AAM95" s="286"/>
      <c r="AAN95" s="286"/>
      <c r="AAO95" s="286"/>
      <c r="AAP95" s="286"/>
      <c r="AAQ95" s="286"/>
      <c r="AAR95" s="286"/>
      <c r="AAS95" s="286"/>
      <c r="AAT95" s="286"/>
      <c r="AAU95" s="286"/>
      <c r="AAV95" s="286"/>
      <c r="AAW95" s="286"/>
      <c r="AAX95" s="286"/>
      <c r="AAY95" s="286"/>
      <c r="AAZ95" s="286"/>
      <c r="ABA95" s="286"/>
      <c r="ABB95" s="286"/>
      <c r="ABC95" s="286"/>
      <c r="ABD95" s="286"/>
      <c r="ABE95" s="286"/>
      <c r="ABF95" s="286"/>
      <c r="ABG95" s="286"/>
      <c r="ABH95" s="286"/>
      <c r="ABI95" s="286"/>
      <c r="ABJ95" s="286"/>
      <c r="ABK95" s="286"/>
      <c r="ABL95" s="286"/>
      <c r="ABM95" s="286"/>
      <c r="ABN95" s="286"/>
      <c r="ABO95" s="286"/>
      <c r="ABP95" s="286"/>
      <c r="ABQ95" s="286"/>
      <c r="ABR95" s="286"/>
      <c r="ABS95" s="286"/>
      <c r="ABT95" s="286"/>
      <c r="ABU95" s="286"/>
      <c r="ABV95" s="286"/>
      <c r="ABW95" s="286"/>
      <c r="ABX95" s="286"/>
      <c r="ABY95" s="286"/>
      <c r="ABZ95" s="286"/>
      <c r="ACA95" s="286"/>
      <c r="ACB95" s="286"/>
      <c r="ACC95" s="286"/>
      <c r="ACD95" s="286"/>
      <c r="ACE95" s="286"/>
      <c r="ACF95" s="286"/>
      <c r="ACG95" s="286"/>
      <c r="ACH95" s="286"/>
      <c r="ACI95" s="286"/>
      <c r="ACJ95" s="286"/>
      <c r="ACK95" s="286"/>
      <c r="ACL95" s="286"/>
      <c r="ACM95" s="286"/>
      <c r="ACN95" s="286"/>
      <c r="ACO95" s="286"/>
      <c r="ACP95" s="286"/>
      <c r="ACQ95" s="286"/>
      <c r="ACR95" s="286"/>
      <c r="ACS95" s="286"/>
      <c r="ACT95" s="286"/>
      <c r="ACU95" s="286"/>
      <c r="ACV95" s="286"/>
      <c r="ACW95" s="286"/>
      <c r="ACX95" s="286"/>
      <c r="ACY95" s="286"/>
      <c r="ACZ95" s="286"/>
      <c r="ADA95" s="286"/>
      <c r="ADB95" s="286"/>
      <c r="ADC95" s="286"/>
      <c r="ADD95" s="286"/>
      <c r="ADE95" s="286"/>
      <c r="ADF95" s="286"/>
      <c r="ADG95" s="286"/>
      <c r="ADH95" s="286"/>
      <c r="ADI95" s="286"/>
      <c r="ADJ95" s="286"/>
      <c r="ADK95" s="286"/>
      <c r="ADL95" s="286"/>
      <c r="ADM95" s="286"/>
      <c r="ADN95" s="286"/>
      <c r="ADO95" s="286"/>
      <c r="ADP95" s="286"/>
      <c r="ADQ95" s="286"/>
      <c r="ADR95" s="286"/>
      <c r="ADS95" s="286"/>
      <c r="ADT95" s="286"/>
      <c r="ADU95" s="286"/>
      <c r="ADV95" s="286"/>
      <c r="ADW95" s="286"/>
      <c r="ADX95" s="286"/>
      <c r="ADY95" s="286"/>
      <c r="ADZ95" s="286"/>
      <c r="AEA95" s="286"/>
      <c r="AEB95" s="286"/>
      <c r="AEC95" s="286"/>
      <c r="AED95" s="286"/>
      <c r="AEE95" s="286"/>
      <c r="AEF95" s="286"/>
      <c r="AEG95" s="286"/>
      <c r="AEH95" s="286"/>
      <c r="AEI95" s="286"/>
      <c r="AEJ95" s="286"/>
      <c r="AEK95" s="286"/>
      <c r="AEL95" s="286"/>
      <c r="AEM95" s="286"/>
      <c r="AEN95" s="286"/>
      <c r="AEO95" s="286"/>
      <c r="AEP95" s="286"/>
      <c r="AEQ95" s="286"/>
      <c r="AER95" s="286"/>
      <c r="AES95" s="286"/>
      <c r="AET95" s="286"/>
      <c r="AEU95" s="286"/>
      <c r="AEV95" s="286"/>
      <c r="AEW95" s="286"/>
      <c r="AEX95" s="286"/>
      <c r="AEY95" s="286"/>
      <c r="AEZ95" s="286"/>
      <c r="AFA95" s="286"/>
      <c r="AFB95" s="286"/>
      <c r="AFC95" s="286"/>
      <c r="AFD95" s="286"/>
      <c r="AFE95" s="286"/>
      <c r="AFF95" s="286"/>
      <c r="AFG95" s="286"/>
      <c r="AFH95" s="286"/>
      <c r="AFI95" s="286"/>
      <c r="AFJ95" s="286"/>
      <c r="AFK95" s="286"/>
      <c r="AFL95" s="286"/>
      <c r="AFM95" s="286"/>
      <c r="AFN95" s="286"/>
      <c r="AFO95" s="286"/>
      <c r="AFP95" s="286"/>
      <c r="AFQ95" s="286"/>
      <c r="AFR95" s="286"/>
      <c r="AFS95" s="286"/>
      <c r="AFT95" s="286"/>
      <c r="AFU95" s="286"/>
      <c r="AFV95" s="286"/>
      <c r="AFW95" s="286"/>
      <c r="AFX95" s="286"/>
      <c r="AFY95" s="286"/>
      <c r="AFZ95" s="286"/>
      <c r="AGA95" s="286"/>
      <c r="AGB95" s="286"/>
      <c r="AGC95" s="286"/>
      <c r="AGD95" s="286"/>
      <c r="AGE95" s="286"/>
      <c r="AGF95" s="286"/>
      <c r="AGG95" s="286"/>
      <c r="AGH95" s="286"/>
      <c r="AGI95" s="286"/>
      <c r="AGJ95" s="286"/>
      <c r="AGK95" s="286"/>
      <c r="AGL95" s="286"/>
      <c r="AGM95" s="286"/>
      <c r="AGN95" s="286"/>
      <c r="AGO95" s="286"/>
      <c r="AGP95" s="286"/>
      <c r="AGQ95" s="286"/>
      <c r="AGR95" s="286"/>
      <c r="AGS95" s="286"/>
      <c r="AGT95" s="286"/>
      <c r="AGU95" s="286"/>
      <c r="AGV95" s="286"/>
      <c r="AGW95" s="286"/>
      <c r="AGX95" s="286"/>
      <c r="AGY95" s="286"/>
      <c r="AGZ95" s="286"/>
      <c r="AHA95" s="286"/>
      <c r="AHB95" s="286"/>
      <c r="AHC95" s="286"/>
      <c r="AHD95" s="286"/>
      <c r="AHE95" s="286"/>
      <c r="AHF95" s="286"/>
      <c r="AHG95" s="286"/>
      <c r="AHH95" s="286"/>
      <c r="AHI95" s="286"/>
      <c r="AHJ95" s="286"/>
      <c r="AHK95" s="286"/>
      <c r="AHL95" s="286"/>
      <c r="AHM95" s="286"/>
      <c r="AHN95" s="286"/>
      <c r="AHO95" s="286"/>
      <c r="AHP95" s="286"/>
      <c r="AHQ95" s="286"/>
      <c r="AHR95" s="286"/>
      <c r="AHS95" s="286"/>
      <c r="AHT95" s="286"/>
      <c r="AHU95" s="286"/>
      <c r="AHV95" s="286"/>
      <c r="AHW95" s="286"/>
      <c r="AHX95" s="286"/>
      <c r="AHY95" s="286"/>
      <c r="AHZ95" s="286"/>
      <c r="AIA95" s="286"/>
      <c r="AIB95" s="286"/>
      <c r="AIC95" s="286"/>
      <c r="AID95" s="286"/>
      <c r="AIE95" s="286"/>
      <c r="AIF95" s="286"/>
      <c r="AIG95" s="286"/>
      <c r="AIH95" s="286"/>
      <c r="AII95" s="286"/>
      <c r="AIJ95" s="286"/>
      <c r="AIK95" s="286"/>
      <c r="AIL95" s="286"/>
      <c r="AIM95" s="286"/>
      <c r="AIN95" s="286"/>
      <c r="AIO95" s="286"/>
      <c r="AIP95" s="286"/>
      <c r="AIQ95" s="286"/>
      <c r="AIR95" s="286"/>
      <c r="AIS95" s="286"/>
      <c r="AIT95" s="286"/>
      <c r="AIU95" s="286"/>
      <c r="AIV95" s="286"/>
      <c r="AIW95" s="286"/>
      <c r="AIX95" s="286"/>
      <c r="AIY95" s="286"/>
      <c r="AIZ95" s="286"/>
      <c r="AJA95" s="286"/>
      <c r="AJB95" s="286"/>
      <c r="AJC95" s="286"/>
      <c r="AJD95" s="286"/>
      <c r="AJE95" s="286"/>
      <c r="AJF95" s="286"/>
      <c r="AJG95" s="286"/>
      <c r="AJH95" s="286"/>
      <c r="AJI95" s="286"/>
      <c r="AJJ95" s="286"/>
      <c r="AJK95" s="286"/>
      <c r="AJL95" s="286"/>
      <c r="AJM95" s="286"/>
      <c r="AJN95" s="286"/>
      <c r="AJO95" s="286"/>
      <c r="AJP95" s="286"/>
      <c r="AJQ95" s="286"/>
      <c r="AJR95" s="286"/>
      <c r="AJS95" s="286"/>
      <c r="AJT95" s="286"/>
      <c r="AJU95" s="286"/>
      <c r="AJV95" s="286"/>
      <c r="AJW95" s="286"/>
      <c r="AJX95" s="286"/>
      <c r="AJY95" s="286"/>
      <c r="AJZ95" s="286"/>
      <c r="AKA95" s="286"/>
      <c r="AKB95" s="286"/>
      <c r="AKC95" s="286"/>
      <c r="AKD95" s="286"/>
      <c r="AKE95" s="286"/>
      <c r="AKF95" s="286"/>
      <c r="AKG95" s="286"/>
      <c r="AKH95" s="286"/>
      <c r="AKI95" s="286"/>
      <c r="AKJ95" s="286"/>
      <c r="AKK95" s="286"/>
      <c r="AKL95" s="286"/>
      <c r="AKM95" s="286"/>
      <c r="AKN95" s="286"/>
      <c r="AKO95" s="286"/>
      <c r="AKP95" s="286"/>
      <c r="AKQ95" s="286"/>
      <c r="AKR95" s="286"/>
      <c r="AKS95" s="286"/>
      <c r="AKT95" s="286"/>
      <c r="AKU95" s="286"/>
      <c r="AKV95" s="286"/>
      <c r="AKW95" s="286"/>
      <c r="AKX95" s="286"/>
      <c r="AKY95" s="286"/>
      <c r="AKZ95" s="286"/>
      <c r="ALA95" s="286"/>
      <c r="ALB95" s="286"/>
      <c r="ALC95" s="286"/>
      <c r="ALD95" s="286"/>
      <c r="ALE95" s="286"/>
      <c r="ALF95" s="286"/>
      <c r="ALG95" s="286"/>
      <c r="ALH95" s="286"/>
      <c r="ALI95" s="286"/>
      <c r="ALJ95" s="286"/>
      <c r="ALK95" s="286"/>
      <c r="ALL95" s="286"/>
      <c r="ALM95" s="286"/>
      <c r="ALN95" s="286"/>
      <c r="ALO95" s="286"/>
      <c r="ALP95" s="286"/>
      <c r="ALQ95" s="286"/>
      <c r="ALR95" s="286"/>
      <c r="ALS95" s="286"/>
      <c r="ALT95" s="286"/>
      <c r="ALU95" s="286"/>
      <c r="ALV95" s="286"/>
      <c r="ALW95" s="286"/>
      <c r="ALX95" s="286"/>
      <c r="ALY95" s="286"/>
      <c r="ALZ95" s="286"/>
      <c r="AMA95" s="286"/>
      <c r="AMB95" s="286"/>
      <c r="AMC95" s="286"/>
      <c r="AMD95" s="286"/>
      <c r="AME95" s="286"/>
      <c r="AMF95" s="286"/>
      <c r="AMG95" s="286"/>
      <c r="AMH95" s="286"/>
      <c r="AMI95" s="286"/>
      <c r="AMJ95" s="286"/>
      <c r="AMK95" s="286"/>
    </row>
    <row r="96" spans="1:1025" hidden="1">
      <c r="B96" s="293" t="s">
        <v>253</v>
      </c>
      <c r="C96" s="294" t="s">
        <v>177</v>
      </c>
      <c r="D96" s="305">
        <v>2</v>
      </c>
      <c r="E96" s="306">
        <v>3</v>
      </c>
      <c r="F96" s="305">
        <v>3</v>
      </c>
      <c r="G96" s="306">
        <v>2</v>
      </c>
      <c r="H96" s="305">
        <v>1</v>
      </c>
      <c r="I96" s="306">
        <v>1</v>
      </c>
      <c r="J96" s="305">
        <v>1</v>
      </c>
      <c r="K96" s="306">
        <v>2</v>
      </c>
      <c r="L96" s="305">
        <v>4</v>
      </c>
      <c r="M96" s="306">
        <v>3</v>
      </c>
      <c r="N96" s="305"/>
      <c r="O96" s="306"/>
      <c r="P96" s="305">
        <v>1</v>
      </c>
      <c r="Q96" s="306">
        <v>1</v>
      </c>
      <c r="R96" s="297" t="str">
        <f t="shared" si="4"/>
        <v>OKAY</v>
      </c>
    </row>
    <row r="97" spans="1:1025">
      <c r="B97" s="293" t="s">
        <v>126</v>
      </c>
      <c r="C97" s="294" t="s">
        <v>181</v>
      </c>
      <c r="D97" s="295">
        <v>2</v>
      </c>
      <c r="E97" s="296">
        <v>7</v>
      </c>
      <c r="F97" s="295">
        <v>7</v>
      </c>
      <c r="G97" s="296">
        <v>7</v>
      </c>
      <c r="H97" s="295">
        <v>6</v>
      </c>
      <c r="I97" s="296">
        <v>9</v>
      </c>
      <c r="J97" s="295">
        <v>8</v>
      </c>
      <c r="K97" s="296">
        <v>7</v>
      </c>
      <c r="L97" s="295">
        <v>8</v>
      </c>
      <c r="M97" s="296">
        <v>7</v>
      </c>
      <c r="N97" s="295">
        <v>7</v>
      </c>
      <c r="O97" s="296">
        <v>2</v>
      </c>
      <c r="P97" s="295">
        <v>3</v>
      </c>
      <c r="Q97" s="296">
        <v>2</v>
      </c>
      <c r="R97" s="297" t="str">
        <f t="shared" si="4"/>
        <v>OKAY</v>
      </c>
      <c r="S97" s="299" t="s">
        <v>656</v>
      </c>
      <c r="T97" s="299"/>
    </row>
    <row r="98" spans="1:1025">
      <c r="B98" s="293" t="s">
        <v>88</v>
      </c>
      <c r="C98" s="294" t="s">
        <v>181</v>
      </c>
      <c r="D98" s="295">
        <v>14</v>
      </c>
      <c r="E98" s="296">
        <v>15</v>
      </c>
      <c r="F98" s="295">
        <v>15</v>
      </c>
      <c r="G98" s="296">
        <v>16</v>
      </c>
      <c r="H98" s="295">
        <v>16</v>
      </c>
      <c r="I98" s="296">
        <v>15</v>
      </c>
      <c r="J98" s="295">
        <v>15</v>
      </c>
      <c r="K98" s="296">
        <v>17</v>
      </c>
      <c r="L98" s="295">
        <v>17</v>
      </c>
      <c r="M98" s="296">
        <v>12</v>
      </c>
      <c r="N98" s="295">
        <v>12</v>
      </c>
      <c r="O98" s="296">
        <v>6</v>
      </c>
      <c r="P98" s="295">
        <v>6</v>
      </c>
      <c r="Q98" s="296">
        <v>14</v>
      </c>
      <c r="R98" s="297" t="str">
        <f t="shared" si="4"/>
        <v>OKAY</v>
      </c>
      <c r="S98" s="299" t="s">
        <v>656</v>
      </c>
      <c r="T98" s="299"/>
    </row>
    <row r="99" spans="1:1025" ht="12.75" customHeight="1">
      <c r="B99" s="293" t="s">
        <v>254</v>
      </c>
      <c r="C99" s="294" t="s">
        <v>181</v>
      </c>
      <c r="D99" s="295">
        <v>1</v>
      </c>
      <c r="E99" s="296">
        <v>2</v>
      </c>
      <c r="F99" s="295">
        <v>2</v>
      </c>
      <c r="G99" s="296">
        <v>2</v>
      </c>
      <c r="H99" s="295">
        <v>2</v>
      </c>
      <c r="I99" s="296">
        <v>2</v>
      </c>
      <c r="J99" s="295">
        <v>2</v>
      </c>
      <c r="K99" s="296">
        <v>2</v>
      </c>
      <c r="L99" s="295">
        <v>2</v>
      </c>
      <c r="M99" s="296">
        <v>1</v>
      </c>
      <c r="N99" s="295">
        <v>1</v>
      </c>
      <c r="O99" s="296">
        <v>0</v>
      </c>
      <c r="P99" s="295">
        <v>0</v>
      </c>
      <c r="Q99" s="296">
        <v>1</v>
      </c>
      <c r="R99" s="297" t="str">
        <f t="shared" si="4"/>
        <v>OKAY</v>
      </c>
      <c r="S99" s="299" t="s">
        <v>656</v>
      </c>
      <c r="T99" s="299"/>
    </row>
    <row r="100" spans="1:1025" s="126" customFormat="1">
      <c r="A100" s="286"/>
      <c r="B100" s="293" t="s">
        <v>585</v>
      </c>
      <c r="C100" s="294" t="s">
        <v>181</v>
      </c>
      <c r="D100" s="295">
        <v>1</v>
      </c>
      <c r="E100" s="296">
        <v>1</v>
      </c>
      <c r="F100" s="295">
        <v>1</v>
      </c>
      <c r="G100" s="296">
        <v>1</v>
      </c>
      <c r="H100" s="295">
        <v>1</v>
      </c>
      <c r="I100" s="296">
        <v>1</v>
      </c>
      <c r="J100" s="295">
        <v>1</v>
      </c>
      <c r="K100" s="296">
        <v>1</v>
      </c>
      <c r="L100" s="295">
        <v>1</v>
      </c>
      <c r="M100" s="296">
        <v>1</v>
      </c>
      <c r="N100" s="295">
        <v>1</v>
      </c>
      <c r="O100" s="296">
        <v>1</v>
      </c>
      <c r="P100" s="295">
        <v>1</v>
      </c>
      <c r="Q100" s="296">
        <v>1</v>
      </c>
      <c r="R100" s="297" t="str">
        <f t="shared" si="4"/>
        <v>OKAY</v>
      </c>
      <c r="S100" s="299" t="s">
        <v>656</v>
      </c>
      <c r="T100" s="299"/>
      <c r="U100" s="286"/>
      <c r="V100" s="286"/>
      <c r="W100" s="286"/>
      <c r="X100" s="286"/>
      <c r="Y100" s="286"/>
      <c r="Z100" s="286"/>
      <c r="AA100" s="286"/>
      <c r="AB100" s="286"/>
      <c r="AC100" s="286"/>
      <c r="AD100" s="286"/>
      <c r="AE100" s="286"/>
      <c r="AF100" s="286"/>
      <c r="AG100" s="286"/>
      <c r="AH100" s="286"/>
      <c r="AI100" s="286"/>
      <c r="AJ100" s="286"/>
      <c r="AK100" s="286"/>
      <c r="AL100" s="286"/>
      <c r="AM100" s="286"/>
      <c r="AN100" s="286"/>
      <c r="AO100" s="286"/>
      <c r="AP100" s="286"/>
      <c r="AQ100" s="286"/>
      <c r="AR100" s="286"/>
      <c r="AS100" s="286"/>
      <c r="AT100" s="286"/>
      <c r="AU100" s="286"/>
      <c r="AV100" s="286"/>
      <c r="AW100" s="286"/>
      <c r="AX100" s="286"/>
      <c r="AY100" s="286"/>
      <c r="AZ100" s="286"/>
      <c r="BA100" s="286"/>
      <c r="BB100" s="286"/>
      <c r="BC100" s="286"/>
      <c r="BD100" s="286"/>
      <c r="BE100" s="286"/>
      <c r="BF100" s="286"/>
      <c r="BG100" s="286"/>
      <c r="BH100" s="286"/>
      <c r="BI100" s="286"/>
      <c r="BJ100" s="286"/>
      <c r="BK100" s="286"/>
      <c r="BL100" s="286"/>
      <c r="BM100" s="286"/>
      <c r="BN100" s="286"/>
      <c r="BO100" s="286"/>
      <c r="BP100" s="286"/>
      <c r="BQ100" s="286"/>
      <c r="BR100" s="286"/>
      <c r="BS100" s="286"/>
      <c r="BT100" s="286"/>
      <c r="BU100" s="286"/>
      <c r="BV100" s="286"/>
      <c r="BW100" s="286"/>
      <c r="BX100" s="286"/>
      <c r="BY100" s="286"/>
      <c r="BZ100" s="286"/>
      <c r="CA100" s="286"/>
      <c r="CB100" s="286"/>
      <c r="CC100" s="286"/>
      <c r="CD100" s="286"/>
      <c r="CE100" s="286"/>
      <c r="CF100" s="286"/>
      <c r="CG100" s="286"/>
      <c r="CH100" s="286"/>
      <c r="CI100" s="286"/>
      <c r="CJ100" s="286"/>
      <c r="CK100" s="286"/>
      <c r="CL100" s="286"/>
      <c r="CM100" s="286"/>
      <c r="CN100" s="286"/>
      <c r="CO100" s="286"/>
      <c r="CP100" s="286"/>
      <c r="CQ100" s="286"/>
      <c r="CR100" s="286"/>
      <c r="CS100" s="286"/>
      <c r="CT100" s="286"/>
      <c r="CU100" s="286"/>
      <c r="CV100" s="286"/>
      <c r="CW100" s="286"/>
      <c r="CX100" s="286"/>
      <c r="CY100" s="286"/>
      <c r="CZ100" s="286"/>
      <c r="DA100" s="286"/>
      <c r="DB100" s="286"/>
      <c r="DC100" s="286"/>
      <c r="DD100" s="286"/>
      <c r="DE100" s="286"/>
      <c r="DF100" s="286"/>
      <c r="DG100" s="286"/>
      <c r="DH100" s="286"/>
      <c r="DI100" s="286"/>
      <c r="DJ100" s="286"/>
      <c r="DK100" s="286"/>
      <c r="DL100" s="286"/>
      <c r="DM100" s="286"/>
      <c r="DN100" s="286"/>
      <c r="DO100" s="286"/>
      <c r="DP100" s="286"/>
      <c r="DQ100" s="286"/>
      <c r="DR100" s="286"/>
      <c r="DS100" s="286"/>
      <c r="DT100" s="286"/>
      <c r="DU100" s="286"/>
      <c r="DV100" s="286"/>
      <c r="DW100" s="286"/>
      <c r="DX100" s="286"/>
      <c r="DY100" s="286"/>
      <c r="DZ100" s="286"/>
      <c r="EA100" s="286"/>
      <c r="EB100" s="286"/>
      <c r="EC100" s="286"/>
      <c r="ED100" s="286"/>
      <c r="EE100" s="286"/>
      <c r="EF100" s="286"/>
      <c r="EG100" s="286"/>
      <c r="EH100" s="286"/>
      <c r="EI100" s="286"/>
      <c r="EJ100" s="286"/>
      <c r="EK100" s="286"/>
      <c r="EL100" s="286"/>
      <c r="EM100" s="286"/>
      <c r="EN100" s="286"/>
      <c r="EO100" s="286"/>
      <c r="EP100" s="286"/>
      <c r="EQ100" s="286"/>
      <c r="ER100" s="286"/>
      <c r="ES100" s="286"/>
      <c r="ET100" s="286"/>
      <c r="EU100" s="286"/>
      <c r="EV100" s="286"/>
      <c r="EW100" s="286"/>
      <c r="EX100" s="286"/>
      <c r="EY100" s="286"/>
      <c r="EZ100" s="286"/>
      <c r="FA100" s="286"/>
      <c r="FB100" s="286"/>
      <c r="FC100" s="286"/>
      <c r="FD100" s="286"/>
      <c r="FE100" s="286"/>
      <c r="FF100" s="286"/>
      <c r="FG100" s="286"/>
      <c r="FH100" s="286"/>
      <c r="FI100" s="286"/>
      <c r="FJ100" s="286"/>
      <c r="FK100" s="286"/>
      <c r="FL100" s="286"/>
      <c r="FM100" s="286"/>
      <c r="FN100" s="286"/>
      <c r="FO100" s="286"/>
      <c r="FP100" s="286"/>
      <c r="FQ100" s="286"/>
      <c r="FR100" s="286"/>
      <c r="FS100" s="286"/>
      <c r="FT100" s="286"/>
      <c r="FU100" s="286"/>
      <c r="FV100" s="286"/>
      <c r="FW100" s="286"/>
      <c r="FX100" s="286"/>
      <c r="FY100" s="286"/>
      <c r="FZ100" s="286"/>
      <c r="GA100" s="286"/>
      <c r="GB100" s="286"/>
      <c r="GC100" s="286"/>
      <c r="GD100" s="286"/>
      <c r="GE100" s="286"/>
      <c r="GF100" s="286"/>
      <c r="GG100" s="286"/>
      <c r="GH100" s="286"/>
      <c r="GI100" s="286"/>
      <c r="GJ100" s="286"/>
      <c r="GK100" s="286"/>
      <c r="GL100" s="286"/>
      <c r="GM100" s="286"/>
      <c r="GN100" s="286"/>
      <c r="GO100" s="286"/>
      <c r="GP100" s="286"/>
      <c r="GQ100" s="286"/>
      <c r="GR100" s="286"/>
      <c r="GS100" s="286"/>
      <c r="GT100" s="286"/>
      <c r="GU100" s="286"/>
      <c r="GV100" s="286"/>
      <c r="GW100" s="286"/>
      <c r="GX100" s="286"/>
      <c r="GY100" s="286"/>
      <c r="GZ100" s="286"/>
      <c r="HA100" s="286"/>
      <c r="HB100" s="286"/>
      <c r="HC100" s="286"/>
      <c r="HD100" s="286"/>
      <c r="HE100" s="286"/>
      <c r="HF100" s="286"/>
      <c r="HG100" s="286"/>
      <c r="HH100" s="286"/>
      <c r="HI100" s="286"/>
      <c r="HJ100" s="286"/>
      <c r="HK100" s="286"/>
      <c r="HL100" s="286"/>
      <c r="HM100" s="286"/>
      <c r="HN100" s="286"/>
      <c r="HO100" s="286"/>
      <c r="HP100" s="286"/>
      <c r="HQ100" s="286"/>
      <c r="HR100" s="286"/>
      <c r="HS100" s="286"/>
      <c r="HT100" s="286"/>
      <c r="HU100" s="286"/>
      <c r="HV100" s="286"/>
      <c r="HW100" s="286"/>
      <c r="HX100" s="286"/>
      <c r="HY100" s="286"/>
      <c r="HZ100" s="286"/>
      <c r="IA100" s="286"/>
      <c r="IB100" s="286"/>
      <c r="IC100" s="286"/>
      <c r="ID100" s="286"/>
      <c r="IE100" s="286"/>
      <c r="IF100" s="286"/>
      <c r="IG100" s="286"/>
      <c r="IH100" s="286"/>
      <c r="II100" s="286"/>
      <c r="IJ100" s="286"/>
      <c r="IK100" s="286"/>
      <c r="IL100" s="286"/>
      <c r="IM100" s="286"/>
      <c r="IN100" s="286"/>
      <c r="IO100" s="286"/>
      <c r="IP100" s="286"/>
      <c r="IQ100" s="286"/>
      <c r="IR100" s="286"/>
      <c r="IS100" s="286"/>
      <c r="IT100" s="286"/>
      <c r="IU100" s="286"/>
      <c r="IV100" s="286"/>
      <c r="IW100" s="286"/>
      <c r="IX100" s="286"/>
      <c r="IY100" s="286"/>
      <c r="IZ100" s="286"/>
      <c r="JA100" s="286"/>
      <c r="JB100" s="286"/>
      <c r="JC100" s="286"/>
      <c r="JD100" s="286"/>
      <c r="JE100" s="286"/>
      <c r="JF100" s="286"/>
      <c r="JG100" s="286"/>
      <c r="JH100" s="286"/>
      <c r="JI100" s="286"/>
      <c r="JJ100" s="286"/>
      <c r="JK100" s="286"/>
      <c r="JL100" s="286"/>
      <c r="JM100" s="286"/>
      <c r="JN100" s="286"/>
      <c r="JO100" s="286"/>
      <c r="JP100" s="286"/>
      <c r="JQ100" s="286"/>
      <c r="JR100" s="286"/>
      <c r="JS100" s="286"/>
      <c r="JT100" s="286"/>
      <c r="JU100" s="286"/>
      <c r="JV100" s="286"/>
      <c r="JW100" s="286"/>
      <c r="JX100" s="286"/>
      <c r="JY100" s="286"/>
      <c r="JZ100" s="286"/>
      <c r="KA100" s="286"/>
      <c r="KB100" s="286"/>
      <c r="KC100" s="286"/>
      <c r="KD100" s="286"/>
      <c r="KE100" s="286"/>
      <c r="KF100" s="286"/>
      <c r="KG100" s="286"/>
      <c r="KH100" s="286"/>
      <c r="KI100" s="286"/>
      <c r="KJ100" s="286"/>
      <c r="KK100" s="286"/>
      <c r="KL100" s="286"/>
      <c r="KM100" s="286"/>
      <c r="KN100" s="286"/>
      <c r="KO100" s="286"/>
      <c r="KP100" s="286"/>
      <c r="KQ100" s="286"/>
      <c r="KR100" s="286"/>
      <c r="KS100" s="286"/>
      <c r="KT100" s="286"/>
      <c r="KU100" s="286"/>
      <c r="KV100" s="286"/>
      <c r="KW100" s="286"/>
      <c r="KX100" s="286"/>
      <c r="KY100" s="286"/>
      <c r="KZ100" s="286"/>
      <c r="LA100" s="286"/>
      <c r="LB100" s="286"/>
      <c r="LC100" s="286"/>
      <c r="LD100" s="286"/>
      <c r="LE100" s="286"/>
      <c r="LF100" s="286"/>
      <c r="LG100" s="286"/>
      <c r="LH100" s="286"/>
      <c r="LI100" s="286"/>
      <c r="LJ100" s="286"/>
      <c r="LK100" s="286"/>
      <c r="LL100" s="286"/>
      <c r="LM100" s="286"/>
      <c r="LN100" s="286"/>
      <c r="LO100" s="286"/>
      <c r="LP100" s="286"/>
      <c r="LQ100" s="286"/>
      <c r="LR100" s="286"/>
      <c r="LS100" s="286"/>
      <c r="LT100" s="286"/>
      <c r="LU100" s="286"/>
      <c r="LV100" s="286"/>
      <c r="LW100" s="286"/>
      <c r="LX100" s="286"/>
      <c r="LY100" s="286"/>
      <c r="LZ100" s="286"/>
      <c r="MA100" s="286"/>
      <c r="MB100" s="286"/>
      <c r="MC100" s="286"/>
      <c r="MD100" s="286"/>
      <c r="ME100" s="286"/>
      <c r="MF100" s="286"/>
      <c r="MG100" s="286"/>
      <c r="MH100" s="286"/>
      <c r="MI100" s="286"/>
      <c r="MJ100" s="286"/>
      <c r="MK100" s="286"/>
      <c r="ML100" s="286"/>
      <c r="MM100" s="286"/>
      <c r="MN100" s="286"/>
      <c r="MO100" s="286"/>
      <c r="MP100" s="286"/>
      <c r="MQ100" s="286"/>
      <c r="MR100" s="286"/>
      <c r="MS100" s="286"/>
      <c r="MT100" s="286"/>
      <c r="MU100" s="286"/>
      <c r="MV100" s="286"/>
      <c r="MW100" s="286"/>
      <c r="MX100" s="286"/>
      <c r="MY100" s="286"/>
      <c r="MZ100" s="286"/>
      <c r="NA100" s="286"/>
      <c r="NB100" s="286"/>
      <c r="NC100" s="286"/>
      <c r="ND100" s="286"/>
      <c r="NE100" s="286"/>
      <c r="NF100" s="286"/>
      <c r="NG100" s="286"/>
      <c r="NH100" s="286"/>
      <c r="NI100" s="286"/>
      <c r="NJ100" s="286"/>
      <c r="NK100" s="286"/>
      <c r="NL100" s="286"/>
      <c r="NM100" s="286"/>
      <c r="NN100" s="286"/>
      <c r="NO100" s="286"/>
      <c r="NP100" s="286"/>
      <c r="NQ100" s="286"/>
      <c r="NR100" s="286"/>
      <c r="NS100" s="286"/>
      <c r="NT100" s="286"/>
      <c r="NU100" s="286"/>
      <c r="NV100" s="286"/>
      <c r="NW100" s="286"/>
      <c r="NX100" s="286"/>
      <c r="NY100" s="286"/>
      <c r="NZ100" s="286"/>
      <c r="OA100" s="286"/>
      <c r="OB100" s="286"/>
      <c r="OC100" s="286"/>
      <c r="OD100" s="286"/>
      <c r="OE100" s="286"/>
      <c r="OF100" s="286"/>
      <c r="OG100" s="286"/>
      <c r="OH100" s="286"/>
      <c r="OI100" s="286"/>
      <c r="OJ100" s="286"/>
      <c r="OK100" s="286"/>
      <c r="OL100" s="286"/>
      <c r="OM100" s="286"/>
      <c r="ON100" s="286"/>
      <c r="OO100" s="286"/>
      <c r="OP100" s="286"/>
      <c r="OQ100" s="286"/>
      <c r="OR100" s="286"/>
      <c r="OS100" s="286"/>
      <c r="OT100" s="286"/>
      <c r="OU100" s="286"/>
      <c r="OV100" s="286"/>
      <c r="OW100" s="286"/>
      <c r="OX100" s="286"/>
      <c r="OY100" s="286"/>
      <c r="OZ100" s="286"/>
      <c r="PA100" s="286"/>
      <c r="PB100" s="286"/>
      <c r="PC100" s="286"/>
      <c r="PD100" s="286"/>
      <c r="PE100" s="286"/>
      <c r="PF100" s="286"/>
      <c r="PG100" s="286"/>
      <c r="PH100" s="286"/>
      <c r="PI100" s="286"/>
      <c r="PJ100" s="286"/>
      <c r="PK100" s="286"/>
      <c r="PL100" s="286"/>
      <c r="PM100" s="286"/>
      <c r="PN100" s="286"/>
      <c r="PO100" s="286"/>
      <c r="PP100" s="286"/>
      <c r="PQ100" s="286"/>
      <c r="PR100" s="286"/>
      <c r="PS100" s="286"/>
      <c r="PT100" s="286"/>
      <c r="PU100" s="286"/>
      <c r="PV100" s="286"/>
      <c r="PW100" s="286"/>
      <c r="PX100" s="286"/>
      <c r="PY100" s="286"/>
      <c r="PZ100" s="286"/>
      <c r="QA100" s="286"/>
      <c r="QB100" s="286"/>
      <c r="QC100" s="286"/>
      <c r="QD100" s="286"/>
      <c r="QE100" s="286"/>
      <c r="QF100" s="286"/>
      <c r="QG100" s="286"/>
      <c r="QH100" s="286"/>
      <c r="QI100" s="286"/>
      <c r="QJ100" s="286"/>
      <c r="QK100" s="286"/>
      <c r="QL100" s="286"/>
      <c r="QM100" s="286"/>
      <c r="QN100" s="286"/>
      <c r="QO100" s="286"/>
      <c r="QP100" s="286"/>
      <c r="QQ100" s="286"/>
      <c r="QR100" s="286"/>
      <c r="QS100" s="286"/>
      <c r="QT100" s="286"/>
      <c r="QU100" s="286"/>
      <c r="QV100" s="286"/>
      <c r="QW100" s="286"/>
      <c r="QX100" s="286"/>
      <c r="QY100" s="286"/>
      <c r="QZ100" s="286"/>
      <c r="RA100" s="286"/>
      <c r="RB100" s="286"/>
      <c r="RC100" s="286"/>
      <c r="RD100" s="286"/>
      <c r="RE100" s="286"/>
      <c r="RF100" s="286"/>
      <c r="RG100" s="286"/>
      <c r="RH100" s="286"/>
      <c r="RI100" s="286"/>
      <c r="RJ100" s="286"/>
      <c r="RK100" s="286"/>
      <c r="RL100" s="286"/>
      <c r="RM100" s="286"/>
      <c r="RN100" s="286"/>
      <c r="RO100" s="286"/>
      <c r="RP100" s="286"/>
      <c r="RQ100" s="286"/>
      <c r="RR100" s="286"/>
      <c r="RS100" s="286"/>
      <c r="RT100" s="286"/>
      <c r="RU100" s="286"/>
      <c r="RV100" s="286"/>
      <c r="RW100" s="286"/>
      <c r="RX100" s="286"/>
      <c r="RY100" s="286"/>
      <c r="RZ100" s="286"/>
      <c r="SA100" s="286"/>
      <c r="SB100" s="286"/>
      <c r="SC100" s="286"/>
      <c r="SD100" s="286"/>
      <c r="SE100" s="286"/>
      <c r="SF100" s="286"/>
      <c r="SG100" s="286"/>
      <c r="SH100" s="286"/>
      <c r="SI100" s="286"/>
      <c r="SJ100" s="286"/>
      <c r="SK100" s="286"/>
      <c r="SL100" s="286"/>
      <c r="SM100" s="286"/>
      <c r="SN100" s="286"/>
      <c r="SO100" s="286"/>
      <c r="SP100" s="286"/>
      <c r="SQ100" s="286"/>
      <c r="SR100" s="286"/>
      <c r="SS100" s="286"/>
      <c r="ST100" s="286"/>
      <c r="SU100" s="286"/>
      <c r="SV100" s="286"/>
      <c r="SW100" s="286"/>
      <c r="SX100" s="286"/>
      <c r="SY100" s="286"/>
      <c r="SZ100" s="286"/>
      <c r="TA100" s="286"/>
      <c r="TB100" s="286"/>
      <c r="TC100" s="286"/>
      <c r="TD100" s="286"/>
      <c r="TE100" s="286"/>
      <c r="TF100" s="286"/>
      <c r="TG100" s="286"/>
      <c r="TH100" s="286"/>
      <c r="TI100" s="286"/>
      <c r="TJ100" s="286"/>
      <c r="TK100" s="286"/>
      <c r="TL100" s="286"/>
      <c r="TM100" s="286"/>
      <c r="TN100" s="286"/>
      <c r="TO100" s="286"/>
      <c r="TP100" s="286"/>
      <c r="TQ100" s="286"/>
      <c r="TR100" s="286"/>
      <c r="TS100" s="286"/>
      <c r="TT100" s="286"/>
      <c r="TU100" s="286"/>
      <c r="TV100" s="286"/>
      <c r="TW100" s="286"/>
      <c r="TX100" s="286"/>
      <c r="TY100" s="286"/>
      <c r="TZ100" s="286"/>
      <c r="UA100" s="286"/>
      <c r="UB100" s="286"/>
      <c r="UC100" s="286"/>
      <c r="UD100" s="286"/>
      <c r="UE100" s="286"/>
      <c r="UF100" s="286"/>
      <c r="UG100" s="286"/>
      <c r="UH100" s="286"/>
      <c r="UI100" s="286"/>
      <c r="UJ100" s="286"/>
      <c r="UK100" s="286"/>
      <c r="UL100" s="286"/>
      <c r="UM100" s="286"/>
      <c r="UN100" s="286"/>
      <c r="UO100" s="286"/>
      <c r="UP100" s="286"/>
      <c r="UQ100" s="286"/>
      <c r="UR100" s="286"/>
      <c r="US100" s="286"/>
      <c r="UT100" s="286"/>
      <c r="UU100" s="286"/>
      <c r="UV100" s="286"/>
      <c r="UW100" s="286"/>
      <c r="UX100" s="286"/>
      <c r="UY100" s="286"/>
      <c r="UZ100" s="286"/>
      <c r="VA100" s="286"/>
      <c r="VB100" s="286"/>
      <c r="VC100" s="286"/>
      <c r="VD100" s="286"/>
      <c r="VE100" s="286"/>
      <c r="VF100" s="286"/>
      <c r="VG100" s="286"/>
      <c r="VH100" s="286"/>
      <c r="VI100" s="286"/>
      <c r="VJ100" s="286"/>
      <c r="VK100" s="286"/>
      <c r="VL100" s="286"/>
      <c r="VM100" s="286"/>
      <c r="VN100" s="286"/>
      <c r="VO100" s="286"/>
      <c r="VP100" s="286"/>
      <c r="VQ100" s="286"/>
      <c r="VR100" s="286"/>
      <c r="VS100" s="286"/>
      <c r="VT100" s="286"/>
      <c r="VU100" s="286"/>
      <c r="VV100" s="286"/>
      <c r="VW100" s="286"/>
      <c r="VX100" s="286"/>
      <c r="VY100" s="286"/>
      <c r="VZ100" s="286"/>
      <c r="WA100" s="286"/>
      <c r="WB100" s="286"/>
      <c r="WC100" s="286"/>
      <c r="WD100" s="286"/>
      <c r="WE100" s="286"/>
      <c r="WF100" s="286"/>
      <c r="WG100" s="286"/>
      <c r="WH100" s="286"/>
      <c r="WI100" s="286"/>
      <c r="WJ100" s="286"/>
      <c r="WK100" s="286"/>
      <c r="WL100" s="286"/>
      <c r="WM100" s="286"/>
      <c r="WN100" s="286"/>
      <c r="WO100" s="286"/>
      <c r="WP100" s="286"/>
      <c r="WQ100" s="286"/>
      <c r="WR100" s="286"/>
      <c r="WS100" s="286"/>
      <c r="WT100" s="286"/>
      <c r="WU100" s="286"/>
      <c r="WV100" s="286"/>
      <c r="WW100" s="286"/>
      <c r="WX100" s="286"/>
      <c r="WY100" s="286"/>
      <c r="WZ100" s="286"/>
      <c r="XA100" s="286"/>
      <c r="XB100" s="286"/>
      <c r="XC100" s="286"/>
      <c r="XD100" s="286"/>
      <c r="XE100" s="286"/>
      <c r="XF100" s="286"/>
      <c r="XG100" s="286"/>
      <c r="XH100" s="286"/>
      <c r="XI100" s="286"/>
      <c r="XJ100" s="286"/>
      <c r="XK100" s="286"/>
      <c r="XL100" s="286"/>
      <c r="XM100" s="286"/>
      <c r="XN100" s="286"/>
      <c r="XO100" s="286"/>
      <c r="XP100" s="286"/>
      <c r="XQ100" s="286"/>
      <c r="XR100" s="286"/>
      <c r="XS100" s="286"/>
      <c r="XT100" s="286"/>
      <c r="XU100" s="286"/>
      <c r="XV100" s="286"/>
      <c r="XW100" s="286"/>
      <c r="XX100" s="286"/>
      <c r="XY100" s="286"/>
      <c r="XZ100" s="286"/>
      <c r="YA100" s="286"/>
      <c r="YB100" s="286"/>
      <c r="YC100" s="286"/>
      <c r="YD100" s="286"/>
      <c r="YE100" s="286"/>
      <c r="YF100" s="286"/>
      <c r="YG100" s="286"/>
      <c r="YH100" s="286"/>
      <c r="YI100" s="286"/>
      <c r="YJ100" s="286"/>
      <c r="YK100" s="286"/>
      <c r="YL100" s="286"/>
      <c r="YM100" s="286"/>
      <c r="YN100" s="286"/>
      <c r="YO100" s="286"/>
      <c r="YP100" s="286"/>
      <c r="YQ100" s="286"/>
      <c r="YR100" s="286"/>
      <c r="YS100" s="286"/>
      <c r="YT100" s="286"/>
      <c r="YU100" s="286"/>
      <c r="YV100" s="286"/>
      <c r="YW100" s="286"/>
      <c r="YX100" s="286"/>
      <c r="YY100" s="286"/>
      <c r="YZ100" s="286"/>
      <c r="ZA100" s="286"/>
      <c r="ZB100" s="286"/>
      <c r="ZC100" s="286"/>
      <c r="ZD100" s="286"/>
      <c r="ZE100" s="286"/>
      <c r="ZF100" s="286"/>
      <c r="ZG100" s="286"/>
      <c r="ZH100" s="286"/>
      <c r="ZI100" s="286"/>
      <c r="ZJ100" s="286"/>
      <c r="ZK100" s="286"/>
      <c r="ZL100" s="286"/>
      <c r="ZM100" s="286"/>
      <c r="ZN100" s="286"/>
      <c r="ZO100" s="286"/>
      <c r="ZP100" s="286"/>
      <c r="ZQ100" s="286"/>
      <c r="ZR100" s="286"/>
      <c r="ZS100" s="286"/>
      <c r="ZT100" s="286"/>
      <c r="ZU100" s="286"/>
      <c r="ZV100" s="286"/>
      <c r="ZW100" s="286"/>
      <c r="ZX100" s="286"/>
      <c r="ZY100" s="286"/>
      <c r="ZZ100" s="286"/>
      <c r="AAA100" s="286"/>
      <c r="AAB100" s="286"/>
      <c r="AAC100" s="286"/>
      <c r="AAD100" s="286"/>
      <c r="AAE100" s="286"/>
      <c r="AAF100" s="286"/>
      <c r="AAG100" s="286"/>
      <c r="AAH100" s="286"/>
      <c r="AAI100" s="286"/>
      <c r="AAJ100" s="286"/>
      <c r="AAK100" s="286"/>
      <c r="AAL100" s="286"/>
      <c r="AAM100" s="286"/>
      <c r="AAN100" s="286"/>
      <c r="AAO100" s="286"/>
      <c r="AAP100" s="286"/>
      <c r="AAQ100" s="286"/>
      <c r="AAR100" s="286"/>
      <c r="AAS100" s="286"/>
      <c r="AAT100" s="286"/>
      <c r="AAU100" s="286"/>
      <c r="AAV100" s="286"/>
      <c r="AAW100" s="286"/>
      <c r="AAX100" s="286"/>
      <c r="AAY100" s="286"/>
      <c r="AAZ100" s="286"/>
      <c r="ABA100" s="286"/>
      <c r="ABB100" s="286"/>
      <c r="ABC100" s="286"/>
      <c r="ABD100" s="286"/>
      <c r="ABE100" s="286"/>
      <c r="ABF100" s="286"/>
      <c r="ABG100" s="286"/>
      <c r="ABH100" s="286"/>
      <c r="ABI100" s="286"/>
      <c r="ABJ100" s="286"/>
      <c r="ABK100" s="286"/>
      <c r="ABL100" s="286"/>
      <c r="ABM100" s="286"/>
      <c r="ABN100" s="286"/>
      <c r="ABO100" s="286"/>
      <c r="ABP100" s="286"/>
      <c r="ABQ100" s="286"/>
      <c r="ABR100" s="286"/>
      <c r="ABS100" s="286"/>
      <c r="ABT100" s="286"/>
      <c r="ABU100" s="286"/>
      <c r="ABV100" s="286"/>
      <c r="ABW100" s="286"/>
      <c r="ABX100" s="286"/>
      <c r="ABY100" s="286"/>
      <c r="ABZ100" s="286"/>
      <c r="ACA100" s="286"/>
      <c r="ACB100" s="286"/>
      <c r="ACC100" s="286"/>
      <c r="ACD100" s="286"/>
      <c r="ACE100" s="286"/>
      <c r="ACF100" s="286"/>
      <c r="ACG100" s="286"/>
      <c r="ACH100" s="286"/>
      <c r="ACI100" s="286"/>
      <c r="ACJ100" s="286"/>
      <c r="ACK100" s="286"/>
      <c r="ACL100" s="286"/>
      <c r="ACM100" s="286"/>
      <c r="ACN100" s="286"/>
      <c r="ACO100" s="286"/>
      <c r="ACP100" s="286"/>
      <c r="ACQ100" s="286"/>
      <c r="ACR100" s="286"/>
      <c r="ACS100" s="286"/>
      <c r="ACT100" s="286"/>
      <c r="ACU100" s="286"/>
      <c r="ACV100" s="286"/>
      <c r="ACW100" s="286"/>
      <c r="ACX100" s="286"/>
      <c r="ACY100" s="286"/>
      <c r="ACZ100" s="286"/>
      <c r="ADA100" s="286"/>
      <c r="ADB100" s="286"/>
      <c r="ADC100" s="286"/>
      <c r="ADD100" s="286"/>
      <c r="ADE100" s="286"/>
      <c r="ADF100" s="286"/>
      <c r="ADG100" s="286"/>
      <c r="ADH100" s="286"/>
      <c r="ADI100" s="286"/>
      <c r="ADJ100" s="286"/>
      <c r="ADK100" s="286"/>
      <c r="ADL100" s="286"/>
      <c r="ADM100" s="286"/>
      <c r="ADN100" s="286"/>
      <c r="ADO100" s="286"/>
      <c r="ADP100" s="286"/>
      <c r="ADQ100" s="286"/>
      <c r="ADR100" s="286"/>
      <c r="ADS100" s="286"/>
      <c r="ADT100" s="286"/>
      <c r="ADU100" s="286"/>
      <c r="ADV100" s="286"/>
      <c r="ADW100" s="286"/>
      <c r="ADX100" s="286"/>
      <c r="ADY100" s="286"/>
      <c r="ADZ100" s="286"/>
      <c r="AEA100" s="286"/>
      <c r="AEB100" s="286"/>
      <c r="AEC100" s="286"/>
      <c r="AED100" s="286"/>
      <c r="AEE100" s="286"/>
      <c r="AEF100" s="286"/>
      <c r="AEG100" s="286"/>
      <c r="AEH100" s="286"/>
      <c r="AEI100" s="286"/>
      <c r="AEJ100" s="286"/>
      <c r="AEK100" s="286"/>
      <c r="AEL100" s="286"/>
      <c r="AEM100" s="286"/>
      <c r="AEN100" s="286"/>
      <c r="AEO100" s="286"/>
      <c r="AEP100" s="286"/>
      <c r="AEQ100" s="286"/>
      <c r="AER100" s="286"/>
      <c r="AES100" s="286"/>
      <c r="AET100" s="286"/>
      <c r="AEU100" s="286"/>
      <c r="AEV100" s="286"/>
      <c r="AEW100" s="286"/>
      <c r="AEX100" s="286"/>
      <c r="AEY100" s="286"/>
      <c r="AEZ100" s="286"/>
      <c r="AFA100" s="286"/>
      <c r="AFB100" s="286"/>
      <c r="AFC100" s="286"/>
      <c r="AFD100" s="286"/>
      <c r="AFE100" s="286"/>
      <c r="AFF100" s="286"/>
      <c r="AFG100" s="286"/>
      <c r="AFH100" s="286"/>
      <c r="AFI100" s="286"/>
      <c r="AFJ100" s="286"/>
      <c r="AFK100" s="286"/>
      <c r="AFL100" s="286"/>
      <c r="AFM100" s="286"/>
      <c r="AFN100" s="286"/>
      <c r="AFO100" s="286"/>
      <c r="AFP100" s="286"/>
      <c r="AFQ100" s="286"/>
      <c r="AFR100" s="286"/>
      <c r="AFS100" s="286"/>
      <c r="AFT100" s="286"/>
      <c r="AFU100" s="286"/>
      <c r="AFV100" s="286"/>
      <c r="AFW100" s="286"/>
      <c r="AFX100" s="286"/>
      <c r="AFY100" s="286"/>
      <c r="AFZ100" s="286"/>
      <c r="AGA100" s="286"/>
      <c r="AGB100" s="286"/>
      <c r="AGC100" s="286"/>
      <c r="AGD100" s="286"/>
      <c r="AGE100" s="286"/>
      <c r="AGF100" s="286"/>
      <c r="AGG100" s="286"/>
      <c r="AGH100" s="286"/>
      <c r="AGI100" s="286"/>
      <c r="AGJ100" s="286"/>
      <c r="AGK100" s="286"/>
      <c r="AGL100" s="286"/>
      <c r="AGM100" s="286"/>
      <c r="AGN100" s="286"/>
      <c r="AGO100" s="286"/>
      <c r="AGP100" s="286"/>
      <c r="AGQ100" s="286"/>
      <c r="AGR100" s="286"/>
      <c r="AGS100" s="286"/>
      <c r="AGT100" s="286"/>
      <c r="AGU100" s="286"/>
      <c r="AGV100" s="286"/>
      <c r="AGW100" s="286"/>
      <c r="AGX100" s="286"/>
      <c r="AGY100" s="286"/>
      <c r="AGZ100" s="286"/>
      <c r="AHA100" s="286"/>
      <c r="AHB100" s="286"/>
      <c r="AHC100" s="286"/>
      <c r="AHD100" s="286"/>
      <c r="AHE100" s="286"/>
      <c r="AHF100" s="286"/>
      <c r="AHG100" s="286"/>
      <c r="AHH100" s="286"/>
      <c r="AHI100" s="286"/>
      <c r="AHJ100" s="286"/>
      <c r="AHK100" s="286"/>
      <c r="AHL100" s="286"/>
      <c r="AHM100" s="286"/>
      <c r="AHN100" s="286"/>
      <c r="AHO100" s="286"/>
      <c r="AHP100" s="286"/>
      <c r="AHQ100" s="286"/>
      <c r="AHR100" s="286"/>
      <c r="AHS100" s="286"/>
      <c r="AHT100" s="286"/>
      <c r="AHU100" s="286"/>
      <c r="AHV100" s="286"/>
      <c r="AHW100" s="286"/>
      <c r="AHX100" s="286"/>
      <c r="AHY100" s="286"/>
      <c r="AHZ100" s="286"/>
      <c r="AIA100" s="286"/>
      <c r="AIB100" s="286"/>
      <c r="AIC100" s="286"/>
      <c r="AID100" s="286"/>
      <c r="AIE100" s="286"/>
      <c r="AIF100" s="286"/>
      <c r="AIG100" s="286"/>
      <c r="AIH100" s="286"/>
      <c r="AII100" s="286"/>
      <c r="AIJ100" s="286"/>
      <c r="AIK100" s="286"/>
      <c r="AIL100" s="286"/>
      <c r="AIM100" s="286"/>
      <c r="AIN100" s="286"/>
      <c r="AIO100" s="286"/>
      <c r="AIP100" s="286"/>
      <c r="AIQ100" s="286"/>
      <c r="AIR100" s="286"/>
      <c r="AIS100" s="286"/>
      <c r="AIT100" s="286"/>
      <c r="AIU100" s="286"/>
      <c r="AIV100" s="286"/>
      <c r="AIW100" s="286"/>
      <c r="AIX100" s="286"/>
      <c r="AIY100" s="286"/>
      <c r="AIZ100" s="286"/>
      <c r="AJA100" s="286"/>
      <c r="AJB100" s="286"/>
      <c r="AJC100" s="286"/>
      <c r="AJD100" s="286"/>
      <c r="AJE100" s="286"/>
      <c r="AJF100" s="286"/>
      <c r="AJG100" s="286"/>
      <c r="AJH100" s="286"/>
      <c r="AJI100" s="286"/>
      <c r="AJJ100" s="286"/>
      <c r="AJK100" s="286"/>
      <c r="AJL100" s="286"/>
      <c r="AJM100" s="286"/>
      <c r="AJN100" s="286"/>
      <c r="AJO100" s="286"/>
      <c r="AJP100" s="286"/>
      <c r="AJQ100" s="286"/>
      <c r="AJR100" s="286"/>
      <c r="AJS100" s="286"/>
      <c r="AJT100" s="286"/>
      <c r="AJU100" s="286"/>
      <c r="AJV100" s="286"/>
      <c r="AJW100" s="286"/>
      <c r="AJX100" s="286"/>
      <c r="AJY100" s="286"/>
      <c r="AJZ100" s="286"/>
      <c r="AKA100" s="286"/>
      <c r="AKB100" s="286"/>
      <c r="AKC100" s="286"/>
      <c r="AKD100" s="286"/>
      <c r="AKE100" s="286"/>
      <c r="AKF100" s="286"/>
      <c r="AKG100" s="286"/>
      <c r="AKH100" s="286"/>
      <c r="AKI100" s="286"/>
      <c r="AKJ100" s="286"/>
      <c r="AKK100" s="286"/>
      <c r="AKL100" s="286"/>
      <c r="AKM100" s="286"/>
      <c r="AKN100" s="286"/>
      <c r="AKO100" s="286"/>
      <c r="AKP100" s="286"/>
      <c r="AKQ100" s="286"/>
      <c r="AKR100" s="286"/>
      <c r="AKS100" s="286"/>
      <c r="AKT100" s="286"/>
      <c r="AKU100" s="286"/>
      <c r="AKV100" s="286"/>
      <c r="AKW100" s="286"/>
      <c r="AKX100" s="286"/>
      <c r="AKY100" s="286"/>
      <c r="AKZ100" s="286"/>
      <c r="ALA100" s="286"/>
      <c r="ALB100" s="286"/>
      <c r="ALC100" s="286"/>
      <c r="ALD100" s="286"/>
      <c r="ALE100" s="286"/>
      <c r="ALF100" s="286"/>
      <c r="ALG100" s="286"/>
      <c r="ALH100" s="286"/>
      <c r="ALI100" s="286"/>
      <c r="ALJ100" s="286"/>
      <c r="ALK100" s="286"/>
      <c r="ALL100" s="286"/>
      <c r="ALM100" s="286"/>
      <c r="ALN100" s="286"/>
      <c r="ALO100" s="286"/>
      <c r="ALP100" s="286"/>
      <c r="ALQ100" s="286"/>
      <c r="ALR100" s="286"/>
      <c r="ALS100" s="286"/>
      <c r="ALT100" s="286"/>
      <c r="ALU100" s="286"/>
      <c r="ALV100" s="286"/>
      <c r="ALW100" s="286"/>
      <c r="ALX100" s="286"/>
      <c r="ALY100" s="286"/>
      <c r="ALZ100" s="286"/>
      <c r="AMA100" s="286"/>
      <c r="AMB100" s="286"/>
      <c r="AMC100" s="286"/>
      <c r="AMD100" s="286"/>
      <c r="AME100" s="286"/>
      <c r="AMF100" s="286"/>
      <c r="AMG100" s="286"/>
      <c r="AMH100" s="286"/>
      <c r="AMI100" s="286"/>
      <c r="AMJ100" s="286"/>
      <c r="AMK100" s="286"/>
    </row>
    <row r="101" spans="1:1025" hidden="1">
      <c r="B101" s="293" t="s">
        <v>255</v>
      </c>
      <c r="C101" s="294" t="s">
        <v>177</v>
      </c>
      <c r="D101" s="295">
        <v>3</v>
      </c>
      <c r="E101" s="296">
        <v>0</v>
      </c>
      <c r="F101" s="295">
        <v>0</v>
      </c>
      <c r="G101" s="296">
        <v>3</v>
      </c>
      <c r="H101" s="295">
        <v>0</v>
      </c>
      <c r="I101" s="296">
        <v>0</v>
      </c>
      <c r="J101" s="295">
        <v>3</v>
      </c>
      <c r="K101" s="296">
        <v>0</v>
      </c>
      <c r="L101" s="295">
        <v>0</v>
      </c>
      <c r="M101" s="296">
        <v>3</v>
      </c>
      <c r="N101" s="295">
        <v>0</v>
      </c>
      <c r="O101" s="296">
        <v>0</v>
      </c>
      <c r="P101" s="295">
        <v>0</v>
      </c>
      <c r="Q101" s="296">
        <v>0</v>
      </c>
      <c r="R101" s="297" t="str">
        <f t="shared" si="4"/>
        <v>OKAY</v>
      </c>
    </row>
    <row r="102" spans="1:1025" hidden="1">
      <c r="B102" s="293" t="s">
        <v>256</v>
      </c>
      <c r="C102" s="294" t="s">
        <v>177</v>
      </c>
      <c r="D102" s="295">
        <v>1</v>
      </c>
      <c r="E102" s="296">
        <v>2</v>
      </c>
      <c r="F102" s="295">
        <v>2</v>
      </c>
      <c r="G102" s="296">
        <v>0</v>
      </c>
      <c r="H102" s="295">
        <v>0</v>
      </c>
      <c r="I102" s="296">
        <v>2</v>
      </c>
      <c r="J102" s="295">
        <v>2</v>
      </c>
      <c r="K102" s="296">
        <v>1</v>
      </c>
      <c r="L102" s="295">
        <v>1</v>
      </c>
      <c r="M102" s="296">
        <v>2</v>
      </c>
      <c r="N102" s="295">
        <v>2</v>
      </c>
      <c r="O102" s="296">
        <v>1</v>
      </c>
      <c r="P102" s="295">
        <v>0</v>
      </c>
      <c r="Q102" s="296">
        <v>0</v>
      </c>
      <c r="R102" s="297" t="str">
        <f t="shared" si="4"/>
        <v>OKAY</v>
      </c>
    </row>
    <row r="104" spans="1:1025" ht="15.75">
      <c r="B104" s="307"/>
      <c r="C104" s="308" t="s">
        <v>257</v>
      </c>
      <c r="D104" s="307">
        <f t="shared" ref="D104:Q104" si="5">SUMIF($C6:$C102,"ja",D6:D102)</f>
        <v>168</v>
      </c>
      <c r="E104" s="307">
        <f t="shared" si="5"/>
        <v>158</v>
      </c>
      <c r="F104" s="307">
        <f t="shared" si="5"/>
        <v>161</v>
      </c>
      <c r="G104" s="307">
        <f t="shared" si="5"/>
        <v>170</v>
      </c>
      <c r="H104" s="307">
        <f t="shared" si="5"/>
        <v>173</v>
      </c>
      <c r="I104" s="307">
        <f t="shared" si="5"/>
        <v>165</v>
      </c>
      <c r="J104" s="307">
        <f t="shared" si="5"/>
        <v>163</v>
      </c>
      <c r="K104" s="307">
        <f t="shared" si="5"/>
        <v>156</v>
      </c>
      <c r="L104" s="307">
        <f t="shared" si="5"/>
        <v>171</v>
      </c>
      <c r="M104" s="307">
        <f t="shared" si="5"/>
        <v>191</v>
      </c>
      <c r="N104" s="307">
        <f t="shared" si="5"/>
        <v>111</v>
      </c>
      <c r="O104" s="307">
        <f t="shared" si="5"/>
        <v>84</v>
      </c>
      <c r="P104" s="307">
        <f t="shared" si="5"/>
        <v>77</v>
      </c>
      <c r="Q104" s="307">
        <f t="shared" si="5"/>
        <v>94</v>
      </c>
      <c r="R104" s="297">
        <f t="shared" si="4"/>
        <v>6</v>
      </c>
    </row>
    <row r="105" spans="1:1025">
      <c r="E105" s="286">
        <f>+D104+E104</f>
        <v>326</v>
      </c>
      <c r="G105" s="286">
        <f>+F104+G104</f>
        <v>331</v>
      </c>
      <c r="I105" s="286">
        <f>+H104+I104</f>
        <v>338</v>
      </c>
      <c r="K105" s="286">
        <f>+J104+K104</f>
        <v>319</v>
      </c>
      <c r="M105" s="286">
        <f>+L104+M104</f>
        <v>362</v>
      </c>
      <c r="O105" s="286">
        <f>+N104+O104</f>
        <v>195</v>
      </c>
      <c r="Q105" s="286">
        <f>+P104+Q104</f>
        <v>171</v>
      </c>
      <c r="S105" s="299"/>
    </row>
    <row r="106" spans="1:1025">
      <c r="R106" s="619" t="s">
        <v>592</v>
      </c>
    </row>
    <row r="107" spans="1:1025">
      <c r="A107" s="299"/>
      <c r="B107" s="299"/>
    </row>
    <row r="108" spans="1:1025">
      <c r="B108" s="299" t="s">
        <v>677</v>
      </c>
      <c r="D108" s="286">
        <f>SUMIF($S$9:$S$100,$B108,D$9:D$100)</f>
        <v>81</v>
      </c>
      <c r="E108" s="286">
        <f t="shared" ref="E108:Q111" si="6">SUMIF($S$9:$S$100,$B108,E$9:E$100)</f>
        <v>72</v>
      </c>
      <c r="F108" s="286">
        <f t="shared" si="6"/>
        <v>79</v>
      </c>
      <c r="G108" s="286">
        <f t="shared" si="6"/>
        <v>74</v>
      </c>
      <c r="H108" s="286">
        <f t="shared" si="6"/>
        <v>74</v>
      </c>
      <c r="I108" s="286">
        <f t="shared" si="6"/>
        <v>73</v>
      </c>
      <c r="J108" s="286">
        <f t="shared" si="6"/>
        <v>75</v>
      </c>
      <c r="K108" s="286">
        <f t="shared" si="6"/>
        <v>64</v>
      </c>
      <c r="L108" s="286">
        <f t="shared" si="6"/>
        <v>72</v>
      </c>
      <c r="M108" s="286">
        <f t="shared" si="6"/>
        <v>96</v>
      </c>
      <c r="N108" s="286">
        <f t="shared" si="6"/>
        <v>47</v>
      </c>
      <c r="O108" s="286">
        <f t="shared" si="6"/>
        <v>37</v>
      </c>
      <c r="P108" s="286">
        <f t="shared" si="6"/>
        <v>40</v>
      </c>
      <c r="Q108" s="286">
        <f t="shared" si="6"/>
        <v>46</v>
      </c>
      <c r="S108" s="299"/>
    </row>
    <row r="109" spans="1:1025">
      <c r="B109" s="299" t="s">
        <v>754</v>
      </c>
      <c r="D109" s="286">
        <f t="shared" ref="D109:D111" si="7">SUMIF($S$9:$S$100,$B109,D$9:D$100)</f>
        <v>34</v>
      </c>
      <c r="E109" s="286">
        <f t="shared" si="6"/>
        <v>26</v>
      </c>
      <c r="F109" s="286">
        <f t="shared" si="6"/>
        <v>20</v>
      </c>
      <c r="G109" s="286">
        <f t="shared" si="6"/>
        <v>28</v>
      </c>
      <c r="H109" s="286">
        <f t="shared" si="6"/>
        <v>34</v>
      </c>
      <c r="I109" s="286">
        <f t="shared" si="6"/>
        <v>29</v>
      </c>
      <c r="J109" s="286">
        <f t="shared" si="6"/>
        <v>23</v>
      </c>
      <c r="K109" s="286">
        <f t="shared" si="6"/>
        <v>28</v>
      </c>
      <c r="L109" s="286">
        <f t="shared" si="6"/>
        <v>34</v>
      </c>
      <c r="M109" s="286">
        <f t="shared" si="6"/>
        <v>35</v>
      </c>
      <c r="N109" s="286">
        <f t="shared" si="6"/>
        <v>11</v>
      </c>
      <c r="O109" s="286">
        <f t="shared" si="6"/>
        <v>10</v>
      </c>
      <c r="P109" s="286">
        <f t="shared" si="6"/>
        <v>10</v>
      </c>
      <c r="Q109" s="286">
        <f t="shared" si="6"/>
        <v>10</v>
      </c>
      <c r="S109" s="299"/>
      <c r="T109" s="299"/>
    </row>
    <row r="110" spans="1:1025">
      <c r="B110" s="299" t="s">
        <v>656</v>
      </c>
      <c r="D110" s="286">
        <f t="shared" si="7"/>
        <v>35</v>
      </c>
      <c r="E110" s="286">
        <f t="shared" si="6"/>
        <v>41</v>
      </c>
      <c r="F110" s="286">
        <f t="shared" si="6"/>
        <v>41</v>
      </c>
      <c r="G110" s="286">
        <f t="shared" si="6"/>
        <v>45</v>
      </c>
      <c r="H110" s="286">
        <f t="shared" si="6"/>
        <v>44</v>
      </c>
      <c r="I110" s="286">
        <f t="shared" si="6"/>
        <v>45</v>
      </c>
      <c r="J110" s="286">
        <f t="shared" si="6"/>
        <v>43</v>
      </c>
      <c r="K110" s="286">
        <f t="shared" si="6"/>
        <v>45</v>
      </c>
      <c r="L110" s="286">
        <f t="shared" si="6"/>
        <v>47</v>
      </c>
      <c r="M110" s="286">
        <f t="shared" si="6"/>
        <v>36</v>
      </c>
      <c r="N110" s="286">
        <f t="shared" si="6"/>
        <v>35</v>
      </c>
      <c r="O110" s="286">
        <f t="shared" si="6"/>
        <v>25</v>
      </c>
      <c r="P110" s="286">
        <f t="shared" si="6"/>
        <v>17</v>
      </c>
      <c r="Q110" s="286">
        <f t="shared" si="6"/>
        <v>25</v>
      </c>
      <c r="S110" s="299"/>
    </row>
    <row r="111" spans="1:1025">
      <c r="B111" s="299" t="s">
        <v>669</v>
      </c>
      <c r="D111" s="286">
        <f t="shared" si="7"/>
        <v>18</v>
      </c>
      <c r="E111" s="286">
        <f t="shared" si="6"/>
        <v>19</v>
      </c>
      <c r="F111" s="286">
        <f t="shared" si="6"/>
        <v>21</v>
      </c>
      <c r="G111" s="286">
        <f t="shared" si="6"/>
        <v>23</v>
      </c>
      <c r="H111" s="286">
        <f t="shared" si="6"/>
        <v>21</v>
      </c>
      <c r="I111" s="286">
        <f t="shared" si="6"/>
        <v>18</v>
      </c>
      <c r="J111" s="286">
        <f t="shared" si="6"/>
        <v>22</v>
      </c>
      <c r="K111" s="286">
        <f t="shared" si="6"/>
        <v>19</v>
      </c>
      <c r="L111" s="286">
        <f t="shared" si="6"/>
        <v>18</v>
      </c>
      <c r="M111" s="286">
        <f t="shared" si="6"/>
        <v>24</v>
      </c>
      <c r="N111" s="286">
        <f t="shared" si="6"/>
        <v>18</v>
      </c>
      <c r="O111" s="286">
        <f t="shared" si="6"/>
        <v>12</v>
      </c>
      <c r="P111" s="286">
        <f t="shared" si="6"/>
        <v>10</v>
      </c>
      <c r="Q111" s="286">
        <f t="shared" si="6"/>
        <v>13</v>
      </c>
    </row>
    <row r="112" spans="1:1025">
      <c r="B112" s="299"/>
    </row>
    <row r="113" spans="2:17">
      <c r="D113" s="286">
        <f>SUBTOTAL(9,D108:D112)</f>
        <v>168</v>
      </c>
      <c r="E113" s="286">
        <f t="shared" ref="E113:Q113" si="8">SUBTOTAL(9,E108:E112)</f>
        <v>158</v>
      </c>
      <c r="F113" s="286">
        <f t="shared" si="8"/>
        <v>161</v>
      </c>
      <c r="G113" s="286">
        <f t="shared" si="8"/>
        <v>170</v>
      </c>
      <c r="H113" s="286">
        <f t="shared" si="8"/>
        <v>173</v>
      </c>
      <c r="I113" s="286">
        <f t="shared" si="8"/>
        <v>165</v>
      </c>
      <c r="J113" s="286">
        <f t="shared" si="8"/>
        <v>163</v>
      </c>
      <c r="K113" s="286">
        <f t="shared" si="8"/>
        <v>156</v>
      </c>
      <c r="L113" s="286">
        <f t="shared" si="8"/>
        <v>171</v>
      </c>
      <c r="M113" s="286">
        <f t="shared" si="8"/>
        <v>191</v>
      </c>
      <c r="N113" s="286">
        <f t="shared" si="8"/>
        <v>111</v>
      </c>
      <c r="O113" s="286">
        <f t="shared" si="8"/>
        <v>84</v>
      </c>
      <c r="P113" s="286">
        <f t="shared" si="8"/>
        <v>77</v>
      </c>
      <c r="Q113" s="286">
        <f t="shared" si="8"/>
        <v>94</v>
      </c>
    </row>
    <row r="124" spans="2:17">
      <c r="B124" s="299"/>
    </row>
    <row r="125" spans="2:17">
      <c r="B125" s="299"/>
      <c r="C125" s="299"/>
    </row>
    <row r="126" spans="2:17">
      <c r="B126" s="299"/>
      <c r="C126" s="299"/>
    </row>
    <row r="128" spans="2:17">
      <c r="C128" s="299"/>
    </row>
    <row r="129" spans="3:17">
      <c r="C129" s="299"/>
      <c r="D129" s="309"/>
      <c r="E129" s="309"/>
      <c r="F129" s="309"/>
      <c r="G129" s="309"/>
      <c r="H129" s="309"/>
      <c r="I129" s="309"/>
      <c r="J129" s="309"/>
      <c r="K129" s="309"/>
      <c r="L129" s="309"/>
      <c r="M129" s="309"/>
      <c r="N129" s="309"/>
      <c r="O129" s="309"/>
      <c r="P129" s="309"/>
      <c r="Q129" s="309"/>
    </row>
    <row r="130" spans="3:17">
      <c r="C130" s="299"/>
      <c r="D130" s="309"/>
      <c r="E130" s="309"/>
      <c r="F130" s="309"/>
      <c r="G130" s="309"/>
      <c r="H130" s="309"/>
      <c r="I130" s="309"/>
      <c r="J130" s="309"/>
      <c r="K130" s="309"/>
      <c r="L130" s="309"/>
      <c r="M130" s="309"/>
      <c r="N130" s="309"/>
      <c r="O130" s="309"/>
      <c r="P130" s="309"/>
      <c r="Q130" s="309"/>
    </row>
  </sheetData>
  <autoFilter ref="B4:T102">
    <filterColumn colId="1">
      <filters>
        <filter val="ja"/>
      </filters>
    </filterColumn>
  </autoFilter>
  <mergeCells count="10">
    <mergeCell ref="B2:Q2"/>
    <mergeCell ref="B4:B5"/>
    <mergeCell ref="C4:C5"/>
    <mergeCell ref="D4:E4"/>
    <mergeCell ref="F4:G4"/>
    <mergeCell ref="H4:I4"/>
    <mergeCell ref="J4:K4"/>
    <mergeCell ref="L4:M4"/>
    <mergeCell ref="N4:O4"/>
    <mergeCell ref="P4:Q4"/>
  </mergeCells>
  <conditionalFormatting sqref="C104 D80:Q80 B102 B36:B46 B24:B28 B82:B86 B89:B91 B49:B50 B52 B54:B59 B61:B67 B6:Q6 D70:Q70 B7:B22 D7:Q8 C7:C31 C33:C67 B93:B94 B72:Q75 B69:C70 D99:Q102 D77:Q77 C77:C102 B77:B80 D82:Q83 D86:Q86 D91:Q96 B96:B98">
    <cfRule type="expression" dxfId="55" priority="10">
      <formula>$C6="nein"</formula>
    </cfRule>
    <cfRule type="expression" dxfId="54" priority="11">
      <formula>$C6="ja"</formula>
    </cfRule>
  </conditionalFormatting>
  <conditionalFormatting sqref="B47:B48">
    <cfRule type="expression" dxfId="53" priority="12">
      <formula>$C47="nein"</formula>
    </cfRule>
    <cfRule type="expression" dxfId="52" priority="13">
      <formula>$C47="ja"</formula>
    </cfRule>
  </conditionalFormatting>
  <conditionalFormatting sqref="D89:Q90">
    <cfRule type="expression" dxfId="51" priority="14">
      <formula>$C89="nein"</formula>
    </cfRule>
    <cfRule type="expression" dxfId="50" priority="15">
      <formula>$C89="ja"</formula>
    </cfRule>
  </conditionalFormatting>
  <conditionalFormatting sqref="D79:Q79">
    <cfRule type="expression" dxfId="49" priority="16">
      <formula>$C79="nein"</formula>
    </cfRule>
    <cfRule type="expression" dxfId="48" priority="17">
      <formula>$C79="ja"</formula>
    </cfRule>
  </conditionalFormatting>
  <conditionalFormatting sqref="B60">
    <cfRule type="expression" dxfId="47" priority="18">
      <formula>$C60="nein"</formula>
    </cfRule>
    <cfRule type="expression" dxfId="46" priority="19">
      <formula>$C60="ja"</formula>
    </cfRule>
  </conditionalFormatting>
  <conditionalFormatting sqref="B92">
    <cfRule type="expression" dxfId="45" priority="20">
      <formula>$C92="nein"</formula>
    </cfRule>
    <cfRule type="expression" dxfId="44" priority="21">
      <formula>$C92="ja"</formula>
    </cfRule>
  </conditionalFormatting>
  <conditionalFormatting sqref="B99:B101">
    <cfRule type="expression" dxfId="43" priority="22">
      <formula>$C99="nein"</formula>
    </cfRule>
    <cfRule type="expression" dxfId="42" priority="23">
      <formula>$C99="ja"</formula>
    </cfRule>
  </conditionalFormatting>
  <conditionalFormatting sqref="B29 B35">
    <cfRule type="expression" dxfId="41" priority="26">
      <formula>$C29="nein"</formula>
    </cfRule>
    <cfRule type="expression" dxfId="40" priority="27">
      <formula>$C29="ja"</formula>
    </cfRule>
  </conditionalFormatting>
  <conditionalFormatting sqref="B23">
    <cfRule type="expression" dxfId="39" priority="28">
      <formula>$C23="nein"</formula>
    </cfRule>
    <cfRule type="expression" dxfId="38" priority="29">
      <formula>$C23="ja"</formula>
    </cfRule>
  </conditionalFormatting>
  <conditionalFormatting sqref="B81">
    <cfRule type="expression" dxfId="37" priority="30">
      <formula>$C81="nein"</formula>
    </cfRule>
    <cfRule type="expression" dxfId="36" priority="31">
      <formula>$C81="ja"</formula>
    </cfRule>
  </conditionalFormatting>
  <conditionalFormatting sqref="D81:Q81">
    <cfRule type="expression" dxfId="35" priority="32">
      <formula>$C81="nein"</formula>
    </cfRule>
    <cfRule type="expression" dxfId="34" priority="33">
      <formula>$C81="ja"</formula>
    </cfRule>
  </conditionalFormatting>
  <conditionalFormatting sqref="B87:B88">
    <cfRule type="expression" dxfId="33" priority="34">
      <formula>$C87="nein"</formula>
    </cfRule>
    <cfRule type="expression" dxfId="32" priority="35">
      <formula>$C87="ja"</formula>
    </cfRule>
  </conditionalFormatting>
  <conditionalFormatting sqref="B53">
    <cfRule type="expression" dxfId="31" priority="36">
      <formula>$C53="nein"</formula>
    </cfRule>
    <cfRule type="expression" dxfId="30" priority="37">
      <formula>$C53="ja"</formula>
    </cfRule>
  </conditionalFormatting>
  <conditionalFormatting sqref="B30">
    <cfRule type="expression" dxfId="29" priority="38">
      <formula>$C30="nein"</formula>
    </cfRule>
    <cfRule type="expression" dxfId="28" priority="39">
      <formula>$C30="ja"</formula>
    </cfRule>
  </conditionalFormatting>
  <conditionalFormatting sqref="B51">
    <cfRule type="expression" dxfId="27" priority="40">
      <formula>$C51="nein"</formula>
    </cfRule>
    <cfRule type="expression" dxfId="26" priority="41">
      <formula>$C51="ja"</formula>
    </cfRule>
  </conditionalFormatting>
  <conditionalFormatting sqref="B31 B33:B34">
    <cfRule type="expression" dxfId="25" priority="42">
      <formula>$C31="nein"</formula>
    </cfRule>
    <cfRule type="expression" dxfId="24" priority="43">
      <formula>$C31="ja"</formula>
    </cfRule>
  </conditionalFormatting>
  <conditionalFormatting sqref="B71:C71">
    <cfRule type="expression" dxfId="23" priority="44">
      <formula>$C71="nein"</formula>
    </cfRule>
    <cfRule type="expression" dxfId="22" priority="45">
      <formula>$C71="ja"</formula>
    </cfRule>
  </conditionalFormatting>
  <conditionalFormatting sqref="C32">
    <cfRule type="expression" dxfId="21" priority="46">
      <formula>$C32="nein"</formula>
    </cfRule>
    <cfRule type="expression" dxfId="20" priority="47">
      <formula>$C32="ja"</formula>
    </cfRule>
  </conditionalFormatting>
  <conditionalFormatting sqref="B32">
    <cfRule type="expression" dxfId="19" priority="48">
      <formula>$C32="nein"</formula>
    </cfRule>
    <cfRule type="expression" dxfId="18" priority="49">
      <formula>$C32="ja"</formula>
    </cfRule>
  </conditionalFormatting>
  <conditionalFormatting sqref="D71:Q71">
    <cfRule type="expression" dxfId="17" priority="50">
      <formula>$C71="nein"</formula>
    </cfRule>
    <cfRule type="expression" dxfId="16" priority="51">
      <formula>$C71="ja"</formula>
    </cfRule>
  </conditionalFormatting>
  <conditionalFormatting sqref="B68:C68">
    <cfRule type="expression" dxfId="15" priority="52">
      <formula>$C68="nein"</formula>
    </cfRule>
    <cfRule type="expression" dxfId="14" priority="53">
      <formula>$C68="ja"</formula>
    </cfRule>
  </conditionalFormatting>
  <conditionalFormatting sqref="D87:Q88">
    <cfRule type="expression" dxfId="13" priority="54">
      <formula>$C87="nein"</formula>
    </cfRule>
    <cfRule type="expression" dxfId="12" priority="55">
      <formula>$C87="ja"</formula>
    </cfRule>
  </conditionalFormatting>
  <conditionalFormatting sqref="D9:Q69">
    <cfRule type="expression" dxfId="11" priority="56">
      <formula>$C9="nein"</formula>
    </cfRule>
    <cfRule type="expression" dxfId="10" priority="57">
      <formula>$C9="ja"</formula>
    </cfRule>
  </conditionalFormatting>
  <conditionalFormatting sqref="D78:Q78">
    <cfRule type="expression" dxfId="9" priority="58">
      <formula>$C78="nein"</formula>
    </cfRule>
    <cfRule type="expression" dxfId="8" priority="59">
      <formula>$C78="ja"</formula>
    </cfRule>
  </conditionalFormatting>
  <conditionalFormatting sqref="D97:Q98">
    <cfRule type="expression" dxfId="7" priority="7">
      <formula>$C97="nein"</formula>
    </cfRule>
    <cfRule type="expression" dxfId="6" priority="8">
      <formula>$C97="ja"</formula>
    </cfRule>
  </conditionalFormatting>
  <conditionalFormatting sqref="B76:Q76">
    <cfRule type="expression" dxfId="5" priority="5">
      <formula>$C76="nein"</formula>
    </cfRule>
    <cfRule type="expression" dxfId="4" priority="6">
      <formula>$C76="ja"</formula>
    </cfRule>
  </conditionalFormatting>
  <conditionalFormatting sqref="D84:Q85">
    <cfRule type="expression" dxfId="3" priority="3">
      <formula>$C84="nein"</formula>
    </cfRule>
    <cfRule type="expression" dxfId="2" priority="4">
      <formula>$C84="ja"</formula>
    </cfRule>
  </conditionalFormatting>
  <conditionalFormatting sqref="B95">
    <cfRule type="expression" dxfId="1" priority="1">
      <formula>$C95="nein"</formula>
    </cfRule>
    <cfRule type="expression" dxfId="0" priority="2">
      <formula>$C95="ja"</formula>
    </cfRule>
  </conditionalFormatting>
  <pageMargins left="0.70866141732283472" right="0.70866141732283472" top="0.19685039370078741" bottom="0.19685039370078741" header="0.51181102362204722" footer="0.51181102362204722"/>
  <pageSetup paperSize="9" scale="82" firstPageNumber="0" orientation="landscape"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R61"/>
  <sheetViews>
    <sheetView topLeftCell="B1" zoomScale="89" zoomScaleNormal="89" workbookViewId="0">
      <selection activeCell="AH22" sqref="AH22:AH23"/>
    </sheetView>
  </sheetViews>
  <sheetFormatPr baseColWidth="10" defaultColWidth="9.140625" defaultRowHeight="15"/>
  <cols>
    <col min="1" max="1" width="5.42578125" style="126" customWidth="1"/>
    <col min="2" max="2" width="14.28515625" style="126" customWidth="1"/>
    <col min="3" max="3" width="6.28515625" style="126" customWidth="1"/>
    <col min="4" max="4" width="16.42578125" style="126" customWidth="1"/>
    <col min="5" max="5" width="6.28515625" style="126" customWidth="1"/>
    <col min="6" max="6" width="16.42578125" style="126" customWidth="1"/>
    <col min="7" max="7" width="6.28515625" style="126" customWidth="1"/>
    <col min="8" max="8" width="13.85546875" style="126" customWidth="1"/>
    <col min="9" max="9" width="6.7109375" style="126" customWidth="1"/>
    <col min="10" max="10" width="13.7109375" style="126" customWidth="1"/>
    <col min="11" max="11" width="6.7109375" style="126" customWidth="1"/>
    <col min="12" max="12" width="13.85546875" style="126" customWidth="1"/>
    <col min="13" max="13" width="6.7109375" style="126" customWidth="1"/>
    <col min="14" max="14" width="14.42578125" style="126" customWidth="1"/>
    <col min="15" max="15" width="6.7109375" style="126" customWidth="1"/>
    <col min="16" max="16" width="14.42578125" style="126" customWidth="1"/>
    <col min="17" max="17" width="6.140625" style="126" customWidth="1"/>
    <col min="18" max="18" width="13.85546875" style="126" customWidth="1"/>
    <col min="19" max="1026" width="8.7109375" style="126" customWidth="1"/>
    <col min="1027" max="16384" width="9.140625" style="126"/>
  </cols>
  <sheetData>
    <row r="1" spans="2:18" ht="23.25">
      <c r="B1" s="867" t="s">
        <v>566</v>
      </c>
      <c r="C1" s="867"/>
      <c r="D1" s="867"/>
      <c r="E1" s="867"/>
      <c r="F1" s="867"/>
      <c r="G1" s="867"/>
      <c r="H1" s="867"/>
      <c r="I1" s="867"/>
      <c r="J1" s="867"/>
      <c r="K1" s="867"/>
      <c r="L1" s="867"/>
      <c r="M1" s="867"/>
      <c r="N1" s="867"/>
      <c r="O1" s="867"/>
      <c r="P1" s="867"/>
      <c r="Q1" s="867"/>
      <c r="R1" s="867"/>
    </row>
    <row r="2" spans="2:18">
      <c r="B2" s="657" t="s">
        <v>162</v>
      </c>
      <c r="C2" s="314"/>
      <c r="D2" s="314"/>
      <c r="E2" s="314"/>
      <c r="F2" s="314"/>
      <c r="G2" s="314"/>
      <c r="H2" s="660"/>
      <c r="I2" s="314"/>
      <c r="J2" s="659" t="s">
        <v>597</v>
      </c>
      <c r="K2" s="314"/>
      <c r="L2" s="314"/>
      <c r="M2" s="314"/>
      <c r="N2" s="314"/>
      <c r="O2" s="314"/>
      <c r="P2" s="314"/>
      <c r="Q2" s="314"/>
      <c r="R2" s="658" t="s">
        <v>163</v>
      </c>
    </row>
    <row r="3" spans="2:18" ht="84" customHeight="1">
      <c r="B3" s="318" t="s">
        <v>94</v>
      </c>
      <c r="C3" s="314"/>
      <c r="D3" s="656" t="s">
        <v>553</v>
      </c>
      <c r="E3" s="319"/>
      <c r="F3" s="432" t="s">
        <v>23</v>
      </c>
      <c r="G3" s="319"/>
      <c r="H3" s="433" t="s">
        <v>126</v>
      </c>
      <c r="I3" s="319"/>
      <c r="J3" s="318" t="s">
        <v>15</v>
      </c>
      <c r="K3" s="319"/>
      <c r="L3" s="316" t="s">
        <v>180</v>
      </c>
      <c r="M3" s="319"/>
      <c r="N3" s="432" t="s">
        <v>30</v>
      </c>
      <c r="O3" s="319"/>
      <c r="P3" s="656" t="s">
        <v>24</v>
      </c>
      <c r="Q3" s="319"/>
      <c r="R3" s="318" t="s">
        <v>16</v>
      </c>
    </row>
    <row r="4" spans="2:18">
      <c r="B4" s="434"/>
      <c r="C4" s="80"/>
      <c r="D4" s="323"/>
      <c r="E4" s="80"/>
      <c r="F4" s="323"/>
      <c r="G4" s="80"/>
      <c r="H4" s="325"/>
      <c r="I4" s="80"/>
      <c r="J4" s="434"/>
      <c r="K4" s="80"/>
      <c r="L4" s="323"/>
      <c r="M4" s="80"/>
      <c r="N4" s="323"/>
      <c r="O4" s="80"/>
      <c r="P4" s="323"/>
      <c r="Q4" s="80"/>
      <c r="R4" s="434"/>
    </row>
    <row r="5" spans="2:18">
      <c r="B5" s="434"/>
      <c r="C5" s="80"/>
      <c r="D5" s="323"/>
      <c r="E5" s="80"/>
      <c r="F5" s="323"/>
      <c r="G5" s="80"/>
      <c r="H5" s="325"/>
      <c r="I5" s="80"/>
      <c r="J5" s="434"/>
      <c r="K5" s="80"/>
      <c r="L5" s="323"/>
      <c r="M5" s="80"/>
      <c r="N5" s="323"/>
      <c r="O5" s="80"/>
      <c r="P5" s="323"/>
      <c r="Q5" s="80"/>
      <c r="R5" s="434"/>
    </row>
    <row r="6" spans="2:18">
      <c r="B6" s="434"/>
      <c r="C6" s="80"/>
      <c r="D6" s="323"/>
      <c r="E6" s="80"/>
      <c r="F6" s="323"/>
      <c r="G6" s="80"/>
      <c r="H6" s="325"/>
      <c r="I6" s="80"/>
      <c r="J6" s="434"/>
      <c r="K6" s="80"/>
      <c r="L6" s="323"/>
      <c r="M6" s="80"/>
      <c r="N6" s="323"/>
      <c r="O6" s="80"/>
      <c r="P6" s="323"/>
      <c r="Q6" s="80"/>
      <c r="R6" s="434"/>
    </row>
    <row r="7" spans="2:18">
      <c r="B7" s="434"/>
      <c r="C7" s="80"/>
      <c r="D7" s="323"/>
      <c r="E7" s="80"/>
      <c r="F7" s="323"/>
      <c r="G7" s="80"/>
      <c r="H7" s="325"/>
      <c r="I7" s="80"/>
      <c r="J7" s="434"/>
      <c r="K7" s="80"/>
      <c r="L7" s="323"/>
      <c r="M7" s="80"/>
      <c r="N7" s="323"/>
      <c r="O7" s="80"/>
      <c r="P7" s="323"/>
      <c r="Q7" s="80"/>
      <c r="R7" s="434"/>
    </row>
    <row r="8" spans="2:18">
      <c r="B8" s="434"/>
      <c r="C8" s="80"/>
      <c r="D8" s="323"/>
      <c r="E8" s="80"/>
      <c r="F8" s="323"/>
      <c r="G8" s="80"/>
      <c r="H8" s="325"/>
      <c r="I8" s="80"/>
      <c r="J8" s="434"/>
      <c r="K8" s="80"/>
      <c r="L8" s="323"/>
      <c r="M8" s="80"/>
      <c r="N8" s="323"/>
      <c r="O8" s="80"/>
      <c r="P8" s="323"/>
      <c r="Q8" s="80"/>
      <c r="R8" s="434"/>
    </row>
    <row r="9" spans="2:18">
      <c r="B9" s="434"/>
      <c r="C9" s="80"/>
      <c r="D9" s="323"/>
      <c r="E9" s="80"/>
      <c r="F9" s="323"/>
      <c r="G9" s="80"/>
      <c r="H9" s="325"/>
      <c r="I9" s="80"/>
      <c r="J9" s="434"/>
      <c r="K9" s="80"/>
      <c r="L9" s="323"/>
      <c r="M9" s="80"/>
      <c r="N9" s="323"/>
      <c r="O9" s="80"/>
      <c r="P9" s="323"/>
      <c r="Q9" s="80"/>
      <c r="R9" s="434"/>
    </row>
    <row r="10" spans="2:18">
      <c r="B10" s="434"/>
      <c r="C10" s="80"/>
      <c r="D10" s="323"/>
      <c r="E10" s="80"/>
      <c r="F10" s="323"/>
      <c r="G10" s="80"/>
      <c r="H10" s="325"/>
      <c r="I10" s="80"/>
      <c r="J10" s="434"/>
      <c r="K10" s="80"/>
      <c r="L10" s="323"/>
      <c r="M10" s="80"/>
      <c r="N10" s="323"/>
      <c r="O10" s="80"/>
      <c r="P10" s="323"/>
      <c r="Q10" s="80"/>
      <c r="R10" s="434"/>
    </row>
    <row r="11" spans="2:18">
      <c r="B11" s="434"/>
      <c r="C11" s="80"/>
      <c r="D11" s="323"/>
      <c r="E11" s="80"/>
      <c r="F11" s="323"/>
      <c r="G11" s="80"/>
      <c r="H11" s="325"/>
      <c r="I11" s="80"/>
      <c r="J11" s="434"/>
      <c r="K11" s="80"/>
      <c r="L11" s="323"/>
      <c r="M11" s="80"/>
      <c r="N11" s="323"/>
      <c r="O11" s="80"/>
      <c r="P11" s="323"/>
      <c r="Q11" s="80"/>
      <c r="R11" s="434"/>
    </row>
    <row r="12" spans="2:18">
      <c r="B12" s="434"/>
      <c r="C12" s="80"/>
      <c r="D12" s="323"/>
      <c r="E12" s="80"/>
      <c r="F12" s="323"/>
      <c r="G12" s="80"/>
      <c r="H12" s="325"/>
      <c r="I12" s="80"/>
      <c r="J12" s="434"/>
      <c r="K12" s="80"/>
      <c r="L12" s="323"/>
      <c r="M12" s="80"/>
      <c r="N12" s="323"/>
      <c r="O12" s="80"/>
      <c r="P12" s="323"/>
      <c r="Q12" s="80"/>
      <c r="R12" s="434"/>
    </row>
    <row r="13" spans="2:18">
      <c r="B13" s="434"/>
      <c r="C13" s="80"/>
      <c r="D13" s="323"/>
      <c r="E13" s="80"/>
      <c r="F13" s="323"/>
      <c r="G13" s="80"/>
      <c r="H13" s="325"/>
      <c r="I13" s="80"/>
      <c r="J13" s="434"/>
      <c r="K13" s="80"/>
      <c r="L13" s="323"/>
      <c r="M13" s="80"/>
      <c r="N13" s="323"/>
      <c r="O13" s="80"/>
      <c r="P13" s="323"/>
      <c r="Q13" s="80"/>
      <c r="R13" s="434"/>
    </row>
    <row r="14" spans="2:18">
      <c r="B14" s="434"/>
      <c r="C14" s="80"/>
      <c r="D14" s="323"/>
      <c r="E14" s="80"/>
      <c r="F14" s="323"/>
      <c r="G14" s="80"/>
      <c r="H14" s="325"/>
      <c r="I14" s="80"/>
      <c r="J14" s="434"/>
      <c r="K14" s="80"/>
      <c r="L14" s="323"/>
      <c r="M14" s="80"/>
      <c r="N14" s="323"/>
      <c r="O14" s="80"/>
      <c r="P14" s="323"/>
      <c r="Q14" s="80"/>
      <c r="R14" s="434"/>
    </row>
    <row r="15" spans="2:18">
      <c r="B15" s="434"/>
      <c r="C15" s="80"/>
      <c r="D15" s="323"/>
      <c r="E15" s="80"/>
      <c r="F15" s="323"/>
      <c r="G15" s="80"/>
      <c r="H15" s="325"/>
      <c r="I15" s="80"/>
      <c r="J15" s="434"/>
      <c r="K15" s="80"/>
      <c r="L15" s="323"/>
      <c r="M15" s="80"/>
      <c r="N15" s="323"/>
      <c r="O15" s="80"/>
      <c r="P15" s="323"/>
      <c r="Q15" s="80"/>
      <c r="R15" s="434"/>
    </row>
    <row r="16" spans="2:18">
      <c r="B16" s="434"/>
      <c r="C16" s="80"/>
      <c r="D16" s="323"/>
      <c r="E16" s="80"/>
      <c r="F16" s="323"/>
      <c r="G16" s="80"/>
      <c r="H16" s="325"/>
      <c r="I16" s="80"/>
      <c r="J16" s="434"/>
      <c r="K16" s="80"/>
      <c r="L16" s="323"/>
      <c r="M16" s="80"/>
      <c r="N16" s="323"/>
      <c r="O16" s="80"/>
      <c r="P16" s="323"/>
      <c r="Q16" s="80"/>
      <c r="R16" s="434"/>
    </row>
    <row r="17" spans="2:18">
      <c r="B17" s="434"/>
      <c r="C17" s="80"/>
      <c r="D17" s="323"/>
      <c r="E17" s="80"/>
      <c r="F17" s="323"/>
      <c r="G17" s="80"/>
      <c r="H17" s="325"/>
      <c r="I17" s="80"/>
      <c r="J17" s="434"/>
      <c r="K17" s="80"/>
      <c r="L17" s="323"/>
      <c r="M17" s="80"/>
      <c r="N17" s="323"/>
      <c r="O17" s="80"/>
      <c r="P17" s="323"/>
      <c r="Q17" s="80"/>
      <c r="R17" s="434"/>
    </row>
    <row r="18" spans="2:18">
      <c r="B18" s="434"/>
      <c r="C18" s="80"/>
      <c r="D18" s="323"/>
      <c r="E18" s="80"/>
      <c r="F18" s="323"/>
      <c r="G18" s="80"/>
      <c r="H18" s="325"/>
      <c r="I18" s="80"/>
      <c r="J18" s="434"/>
      <c r="K18" s="80"/>
      <c r="L18" s="323"/>
      <c r="M18" s="80"/>
      <c r="N18" s="323"/>
      <c r="O18" s="80"/>
      <c r="P18" s="323"/>
      <c r="Q18" s="80"/>
      <c r="R18" s="434"/>
    </row>
    <row r="19" spans="2:18">
      <c r="B19" s="434"/>
      <c r="C19" s="80"/>
      <c r="D19" s="323"/>
      <c r="E19" s="80"/>
      <c r="F19" s="323"/>
      <c r="G19" s="80"/>
      <c r="H19" s="325"/>
      <c r="I19" s="80"/>
      <c r="J19" s="434"/>
      <c r="K19" s="80"/>
      <c r="L19" s="323"/>
      <c r="M19" s="80"/>
      <c r="N19" s="323"/>
      <c r="O19" s="80"/>
      <c r="P19" s="323"/>
      <c r="Q19" s="80"/>
      <c r="R19" s="434"/>
    </row>
    <row r="20" spans="2:18">
      <c r="B20" s="434"/>
      <c r="C20" s="80"/>
      <c r="D20" s="323"/>
      <c r="E20" s="80"/>
      <c r="F20" s="323"/>
      <c r="G20" s="80"/>
      <c r="H20" s="325"/>
      <c r="I20" s="80"/>
      <c r="J20" s="434"/>
      <c r="K20" s="80"/>
      <c r="L20" s="323"/>
      <c r="M20" s="80"/>
      <c r="N20" s="323"/>
      <c r="O20" s="80"/>
      <c r="P20" s="323"/>
      <c r="Q20" s="80"/>
      <c r="R20" s="434"/>
    </row>
    <row r="21" spans="2:18">
      <c r="B21" s="434"/>
      <c r="C21" s="80"/>
      <c r="D21" s="323"/>
      <c r="E21" s="80"/>
      <c r="F21" s="323"/>
      <c r="G21" s="80"/>
      <c r="H21" s="325"/>
      <c r="I21" s="80"/>
      <c r="J21" s="434"/>
      <c r="K21" s="80"/>
      <c r="L21" s="323"/>
      <c r="M21" s="80"/>
      <c r="N21" s="323"/>
      <c r="O21" s="80"/>
      <c r="P21" s="323"/>
      <c r="Q21" s="80"/>
      <c r="R21" s="434"/>
    </row>
    <row r="22" spans="2:18">
      <c r="B22" s="434"/>
      <c r="C22" s="80"/>
      <c r="D22" s="323"/>
      <c r="E22" s="80"/>
      <c r="F22" s="323"/>
      <c r="G22" s="80"/>
      <c r="H22" s="325"/>
      <c r="I22" s="80"/>
      <c r="J22" s="434"/>
      <c r="K22" s="80"/>
      <c r="L22" s="323"/>
      <c r="M22" s="80"/>
      <c r="N22" s="323"/>
      <c r="O22" s="80"/>
      <c r="P22" s="323"/>
      <c r="Q22" s="80"/>
      <c r="R22" s="434"/>
    </row>
    <row r="23" spans="2:18">
      <c r="B23" s="434"/>
      <c r="C23" s="80"/>
      <c r="D23" s="323"/>
      <c r="E23" s="80"/>
      <c r="F23" s="323"/>
      <c r="G23" s="80"/>
      <c r="H23" s="325"/>
      <c r="I23" s="80"/>
      <c r="J23" s="434"/>
      <c r="K23" s="80"/>
      <c r="L23" s="323"/>
      <c r="M23" s="80"/>
      <c r="N23" s="323"/>
      <c r="O23" s="80"/>
      <c r="P23" s="323"/>
      <c r="Q23" s="80"/>
      <c r="R23" s="434"/>
    </row>
    <row r="24" spans="2:18">
      <c r="B24" s="434"/>
      <c r="C24" s="80"/>
      <c r="D24" s="323"/>
      <c r="E24" s="80"/>
      <c r="F24" s="323"/>
      <c r="G24" s="80"/>
      <c r="H24" s="325"/>
      <c r="I24" s="80"/>
      <c r="J24" s="434"/>
      <c r="K24" s="80"/>
      <c r="L24" s="323"/>
      <c r="M24" s="80"/>
      <c r="N24" s="323"/>
      <c r="O24" s="80"/>
      <c r="P24" s="323"/>
      <c r="Q24" s="80"/>
      <c r="R24" s="434"/>
    </row>
    <row r="25" spans="2:18">
      <c r="B25" s="434"/>
      <c r="C25" s="80"/>
      <c r="D25" s="323"/>
      <c r="E25" s="80"/>
      <c r="F25" s="323"/>
      <c r="G25" s="80"/>
      <c r="H25" s="325"/>
      <c r="I25" s="80"/>
      <c r="J25" s="434"/>
      <c r="K25" s="80"/>
      <c r="L25" s="323"/>
      <c r="M25" s="80"/>
      <c r="N25" s="323"/>
      <c r="O25" s="80"/>
      <c r="P25" s="323"/>
      <c r="Q25" s="80"/>
      <c r="R25" s="434"/>
    </row>
    <row r="26" spans="2:18">
      <c r="B26" s="434"/>
      <c r="C26" s="80"/>
      <c r="D26" s="323"/>
      <c r="E26" s="80"/>
      <c r="F26" s="323"/>
      <c r="G26" s="80"/>
      <c r="H26" s="325"/>
      <c r="I26" s="80"/>
      <c r="J26" s="434"/>
      <c r="K26" s="80"/>
      <c r="L26" s="323"/>
      <c r="M26" s="80"/>
      <c r="N26" s="323"/>
      <c r="O26" s="80"/>
      <c r="P26" s="323"/>
      <c r="Q26" s="80"/>
      <c r="R26" s="434"/>
    </row>
    <row r="27" spans="2:18">
      <c r="B27" s="434"/>
      <c r="C27" s="80"/>
      <c r="D27" s="323"/>
      <c r="E27" s="80"/>
      <c r="F27" s="323"/>
      <c r="G27" s="80"/>
      <c r="H27" s="325"/>
      <c r="I27" s="80"/>
      <c r="J27" s="434"/>
      <c r="K27" s="80"/>
      <c r="L27" s="323"/>
      <c r="M27" s="80"/>
      <c r="N27" s="323"/>
      <c r="O27" s="80"/>
      <c r="P27" s="323"/>
      <c r="Q27" s="80"/>
      <c r="R27" s="434"/>
    </row>
    <row r="28" spans="2:18">
      <c r="B28" s="434"/>
      <c r="C28" s="80"/>
      <c r="D28" s="323"/>
      <c r="E28" s="80"/>
      <c r="F28" s="323"/>
      <c r="G28" s="80"/>
      <c r="H28" s="325"/>
      <c r="I28" s="80"/>
      <c r="J28" s="434"/>
      <c r="K28" s="80"/>
      <c r="L28" s="323"/>
      <c r="M28" s="80"/>
      <c r="N28" s="323"/>
      <c r="O28" s="80"/>
      <c r="P28" s="323"/>
      <c r="Q28" s="80"/>
      <c r="R28" s="434"/>
    </row>
    <row r="29" spans="2:18">
      <c r="B29" s="434"/>
      <c r="C29" s="80"/>
      <c r="D29" s="323"/>
      <c r="E29" s="80"/>
      <c r="F29" s="323"/>
      <c r="G29" s="80"/>
      <c r="H29" s="325"/>
      <c r="I29" s="80"/>
      <c r="J29" s="434"/>
      <c r="K29" s="80"/>
      <c r="L29" s="323"/>
      <c r="M29" s="80"/>
      <c r="N29" s="323"/>
      <c r="O29" s="80"/>
      <c r="P29" s="323"/>
      <c r="Q29" s="80"/>
      <c r="R29" s="434"/>
    </row>
    <row r="30" spans="2:18">
      <c r="B30" s="434"/>
      <c r="C30" s="80"/>
      <c r="D30" s="323"/>
      <c r="E30" s="80"/>
      <c r="F30" s="323"/>
      <c r="G30" s="80"/>
      <c r="H30" s="325"/>
      <c r="I30" s="80"/>
      <c r="J30" s="434"/>
      <c r="K30" s="80"/>
      <c r="L30" s="323"/>
      <c r="M30" s="80"/>
      <c r="N30" s="323"/>
      <c r="O30" s="80"/>
      <c r="P30" s="323"/>
      <c r="Q30" s="80"/>
      <c r="R30" s="434"/>
    </row>
    <row r="31" spans="2:18">
      <c r="B31" s="434"/>
      <c r="C31" s="80"/>
      <c r="D31" s="323"/>
      <c r="E31" s="80"/>
      <c r="F31" s="323"/>
      <c r="G31" s="80"/>
      <c r="H31" s="325"/>
      <c r="I31" s="80"/>
      <c r="J31" s="434"/>
      <c r="K31" s="80"/>
      <c r="L31" s="323"/>
      <c r="M31" s="80"/>
      <c r="N31" s="323"/>
      <c r="O31" s="80"/>
      <c r="P31" s="323"/>
      <c r="Q31" s="80"/>
      <c r="R31" s="434"/>
    </row>
    <row r="32" spans="2:18">
      <c r="B32" s="434"/>
      <c r="C32" s="80"/>
      <c r="D32" s="323"/>
      <c r="E32" s="80"/>
      <c r="F32" s="323"/>
      <c r="G32" s="80"/>
      <c r="H32" s="325"/>
      <c r="I32" s="80"/>
      <c r="J32" s="434"/>
      <c r="K32" s="80"/>
      <c r="L32" s="323"/>
      <c r="M32" s="80"/>
      <c r="N32" s="323"/>
      <c r="O32" s="80"/>
      <c r="P32" s="323"/>
      <c r="Q32" s="80"/>
      <c r="R32" s="434"/>
    </row>
    <row r="33" spans="2:18">
      <c r="B33" s="434"/>
      <c r="C33" s="80"/>
      <c r="D33" s="323"/>
      <c r="E33" s="80"/>
      <c r="F33" s="323"/>
      <c r="G33" s="80"/>
      <c r="H33" s="325"/>
      <c r="I33" s="80"/>
      <c r="J33" s="434"/>
      <c r="K33" s="80"/>
      <c r="L33" s="323"/>
      <c r="M33" s="80"/>
      <c r="N33" s="323"/>
      <c r="O33" s="80"/>
      <c r="P33" s="323"/>
      <c r="Q33" s="80"/>
      <c r="R33" s="434"/>
    </row>
    <row r="34" spans="2:18">
      <c r="B34" s="434"/>
      <c r="C34" s="80"/>
      <c r="D34" s="323"/>
      <c r="E34" s="80"/>
      <c r="F34" s="323"/>
      <c r="G34" s="80"/>
      <c r="H34" s="325"/>
      <c r="I34" s="80"/>
      <c r="J34" s="434"/>
      <c r="K34" s="80"/>
      <c r="L34" s="323"/>
      <c r="M34" s="80"/>
      <c r="N34" s="323"/>
      <c r="O34" s="80"/>
      <c r="P34" s="323"/>
      <c r="Q34" s="80"/>
      <c r="R34" s="434"/>
    </row>
    <row r="35" spans="2:18">
      <c r="B35" s="434"/>
      <c r="C35" s="80"/>
      <c r="D35" s="323"/>
      <c r="E35" s="80"/>
      <c r="F35" s="323"/>
      <c r="G35" s="80"/>
      <c r="H35" s="325"/>
      <c r="I35" s="80"/>
      <c r="J35" s="434"/>
      <c r="K35" s="80"/>
      <c r="L35" s="323"/>
      <c r="M35" s="80"/>
      <c r="N35" s="323"/>
      <c r="O35" s="80"/>
      <c r="P35" s="323"/>
      <c r="Q35" s="80"/>
      <c r="R35" s="434"/>
    </row>
    <row r="36" spans="2:18">
      <c r="B36" s="434"/>
      <c r="C36" s="80"/>
      <c r="D36" s="323"/>
      <c r="E36" s="80"/>
      <c r="F36" s="323"/>
      <c r="G36" s="80"/>
      <c r="H36" s="325"/>
      <c r="I36" s="80"/>
      <c r="J36" s="434"/>
      <c r="K36" s="80"/>
      <c r="L36" s="323"/>
      <c r="M36" s="80"/>
      <c r="N36" s="323"/>
      <c r="O36" s="80"/>
      <c r="P36" s="323"/>
      <c r="Q36" s="80"/>
      <c r="R36" s="434"/>
    </row>
    <row r="37" spans="2:18">
      <c r="B37" s="434"/>
      <c r="C37" s="80"/>
      <c r="D37" s="323"/>
      <c r="E37" s="80"/>
      <c r="F37" s="323"/>
      <c r="G37" s="80"/>
      <c r="H37" s="325"/>
      <c r="I37" s="80"/>
      <c r="J37" s="434"/>
      <c r="K37" s="80"/>
      <c r="L37" s="323"/>
      <c r="M37" s="80"/>
      <c r="N37" s="323"/>
      <c r="O37" s="80"/>
      <c r="P37" s="323"/>
      <c r="Q37" s="80"/>
      <c r="R37" s="434"/>
    </row>
    <row r="38" spans="2:18">
      <c r="B38" s="434"/>
      <c r="C38" s="80"/>
      <c r="D38" s="323"/>
      <c r="E38" s="80"/>
      <c r="F38" s="323"/>
      <c r="G38" s="80"/>
      <c r="H38" s="325"/>
      <c r="I38" s="80"/>
      <c r="J38" s="434"/>
      <c r="K38" s="80"/>
      <c r="L38" s="323"/>
      <c r="M38" s="80"/>
      <c r="N38" s="323"/>
      <c r="O38" s="80"/>
      <c r="P38" s="323"/>
      <c r="Q38" s="80"/>
      <c r="R38" s="434"/>
    </row>
    <row r="39" spans="2:18">
      <c r="B39" s="434"/>
      <c r="C39" s="80"/>
      <c r="D39" s="323"/>
      <c r="E39" s="80"/>
      <c r="F39" s="323"/>
      <c r="G39" s="80"/>
      <c r="H39" s="325"/>
      <c r="I39" s="80"/>
      <c r="J39" s="434"/>
      <c r="K39" s="80"/>
      <c r="L39" s="323"/>
      <c r="M39" s="80"/>
      <c r="N39" s="323"/>
      <c r="O39" s="80"/>
      <c r="P39" s="323"/>
      <c r="Q39" s="80"/>
      <c r="R39" s="434"/>
    </row>
    <row r="40" spans="2:18">
      <c r="B40" s="434"/>
      <c r="C40" s="80"/>
      <c r="D40" s="323"/>
      <c r="E40" s="80"/>
      <c r="F40" s="323"/>
      <c r="G40" s="80"/>
      <c r="H40" s="325"/>
      <c r="I40" s="80"/>
      <c r="J40" s="434"/>
      <c r="K40" s="80"/>
      <c r="L40" s="323"/>
      <c r="M40" s="80"/>
      <c r="N40" s="323"/>
      <c r="O40" s="80"/>
      <c r="P40" s="323"/>
      <c r="Q40" s="80"/>
      <c r="R40" s="434"/>
    </row>
    <row r="41" spans="2:18">
      <c r="B41" s="434"/>
      <c r="C41" s="80"/>
      <c r="D41" s="323"/>
      <c r="E41" s="80"/>
      <c r="F41" s="323"/>
      <c r="G41" s="80"/>
      <c r="H41" s="325"/>
      <c r="I41" s="80"/>
      <c r="J41" s="434"/>
      <c r="K41" s="80"/>
      <c r="L41" s="323"/>
      <c r="M41" s="80"/>
      <c r="N41" s="323"/>
      <c r="O41" s="80"/>
      <c r="P41" s="323"/>
      <c r="Q41" s="80"/>
      <c r="R41" s="434"/>
    </row>
    <row r="42" spans="2:18">
      <c r="B42" s="434"/>
      <c r="C42" s="80"/>
      <c r="D42" s="323"/>
      <c r="E42" s="80"/>
      <c r="F42" s="323"/>
      <c r="G42" s="80"/>
      <c r="H42" s="325"/>
      <c r="I42" s="80"/>
      <c r="J42" s="434"/>
      <c r="K42" s="80"/>
      <c r="L42" s="323"/>
      <c r="M42" s="80"/>
      <c r="N42" s="323"/>
      <c r="O42" s="80"/>
      <c r="P42" s="323"/>
      <c r="Q42" s="80"/>
      <c r="R42" s="434"/>
    </row>
    <row r="43" spans="2:18">
      <c r="B43" s="434"/>
      <c r="C43" s="80"/>
      <c r="D43" s="323"/>
      <c r="E43" s="80"/>
      <c r="F43" s="323"/>
      <c r="G43" s="80"/>
      <c r="H43" s="325"/>
      <c r="I43" s="80"/>
      <c r="J43" s="434"/>
      <c r="K43" s="80"/>
      <c r="L43" s="323"/>
      <c r="M43" s="80"/>
      <c r="N43" s="323"/>
      <c r="O43" s="80"/>
      <c r="P43" s="323"/>
      <c r="Q43" s="80"/>
      <c r="R43" s="434"/>
    </row>
    <row r="44" spans="2:18">
      <c r="B44" s="434"/>
      <c r="C44" s="80"/>
      <c r="D44" s="323"/>
      <c r="E44" s="80"/>
      <c r="F44" s="323"/>
      <c r="G44" s="80"/>
      <c r="H44" s="325"/>
      <c r="I44" s="80"/>
      <c r="J44" s="434"/>
      <c r="K44" s="80"/>
      <c r="L44" s="323"/>
      <c r="M44" s="80"/>
      <c r="N44" s="323"/>
      <c r="O44" s="80"/>
      <c r="P44" s="323"/>
      <c r="Q44" s="80"/>
      <c r="R44" s="434"/>
    </row>
    <row r="45" spans="2:18">
      <c r="B45" s="434"/>
      <c r="C45" s="80"/>
      <c r="D45" s="323"/>
      <c r="E45" s="80"/>
      <c r="F45" s="323"/>
      <c r="G45" s="80"/>
      <c r="H45" s="325"/>
      <c r="I45" s="80"/>
      <c r="J45" s="434"/>
      <c r="K45" s="80"/>
      <c r="L45" s="323"/>
      <c r="M45" s="80"/>
      <c r="N45" s="323"/>
      <c r="O45" s="80"/>
      <c r="P45" s="323"/>
      <c r="Q45" s="80"/>
      <c r="R45" s="434"/>
    </row>
    <row r="46" spans="2:18">
      <c r="B46" s="434"/>
      <c r="C46" s="80"/>
      <c r="D46" s="323"/>
      <c r="E46" s="80"/>
      <c r="F46" s="323"/>
      <c r="G46" s="80"/>
      <c r="H46" s="325"/>
      <c r="I46" s="80"/>
      <c r="J46" s="434"/>
      <c r="K46" s="80"/>
      <c r="L46" s="323"/>
      <c r="M46" s="80"/>
      <c r="N46" s="323"/>
      <c r="O46" s="80"/>
      <c r="P46" s="323"/>
      <c r="Q46" s="80"/>
      <c r="R46" s="434"/>
    </row>
    <row r="47" spans="2:18">
      <c r="B47" s="434"/>
      <c r="C47" s="80"/>
      <c r="D47" s="323"/>
      <c r="E47" s="80"/>
      <c r="F47" s="323"/>
      <c r="G47" s="80"/>
      <c r="H47" s="325"/>
      <c r="I47" s="80"/>
      <c r="J47" s="434"/>
      <c r="K47" s="80"/>
      <c r="L47" s="323"/>
      <c r="M47" s="80"/>
      <c r="N47" s="323"/>
      <c r="O47" s="80"/>
      <c r="P47" s="323"/>
      <c r="Q47" s="80"/>
      <c r="R47" s="434"/>
    </row>
    <row r="48" spans="2:18">
      <c r="B48" s="434"/>
      <c r="C48" s="80"/>
      <c r="D48" s="323"/>
      <c r="E48" s="80"/>
      <c r="F48" s="323"/>
      <c r="G48" s="80"/>
      <c r="H48" s="325"/>
      <c r="I48" s="80"/>
      <c r="J48" s="434"/>
      <c r="K48" s="80"/>
      <c r="L48" s="323"/>
      <c r="M48" s="80"/>
      <c r="N48" s="323"/>
      <c r="O48" s="80"/>
      <c r="P48" s="323"/>
      <c r="Q48" s="80"/>
      <c r="R48" s="434"/>
    </row>
    <row r="49" spans="2:18">
      <c r="B49" s="434"/>
      <c r="C49" s="80"/>
      <c r="D49" s="323"/>
      <c r="E49" s="80"/>
      <c r="F49" s="323"/>
      <c r="G49" s="80"/>
      <c r="H49" s="325"/>
      <c r="I49" s="80"/>
      <c r="J49" s="434"/>
      <c r="K49" s="80"/>
      <c r="L49" s="323"/>
      <c r="M49" s="80"/>
      <c r="N49" s="323"/>
      <c r="O49" s="80"/>
      <c r="P49" s="323"/>
      <c r="Q49" s="80"/>
      <c r="R49" s="434"/>
    </row>
    <row r="50" spans="2:18">
      <c r="B50" s="435"/>
      <c r="C50" s="313"/>
      <c r="D50" s="327"/>
      <c r="E50" s="313"/>
      <c r="F50" s="327"/>
      <c r="G50" s="313"/>
      <c r="H50" s="329"/>
      <c r="I50" s="313"/>
      <c r="J50" s="435"/>
      <c r="K50" s="313"/>
      <c r="L50" s="327"/>
      <c r="M50" s="313"/>
      <c r="N50" s="327"/>
      <c r="O50" s="313"/>
      <c r="P50" s="327"/>
      <c r="Q50" s="313"/>
      <c r="R50" s="435"/>
    </row>
    <row r="59" spans="2:18" ht="18.75">
      <c r="B59" s="436"/>
    </row>
    <row r="60" spans="2:18" ht="18.75">
      <c r="B60" s="436"/>
    </row>
    <row r="61" spans="2:18" ht="18.75">
      <c r="B61" s="436"/>
    </row>
  </sheetData>
  <mergeCells count="1">
    <mergeCell ref="B1:R1"/>
  </mergeCells>
  <pageMargins left="0.11811023622047245" right="0.11811023622047245" top="0.15748031496062992" bottom="0.74803149606299213" header="0.51181102362204722" footer="0.51181102362204722"/>
  <pageSetup paperSize="9" scale="55" firstPageNumber="0" orientation="landscape"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0"/>
  <sheetViews>
    <sheetView zoomScale="60" zoomScaleNormal="60" workbookViewId="0">
      <selection activeCell="F34" sqref="F34"/>
    </sheetView>
  </sheetViews>
  <sheetFormatPr baseColWidth="10" defaultColWidth="9.140625" defaultRowHeight="15"/>
  <cols>
    <col min="1" max="1" width="12.140625" customWidth="1"/>
    <col min="2" max="2" width="5.42578125" customWidth="1"/>
    <col min="3" max="3" width="16.42578125" customWidth="1"/>
    <col min="4" max="4" width="6.28515625" customWidth="1"/>
    <col min="5" max="5" width="12.140625" customWidth="1"/>
    <col min="6" max="6" width="6.140625" customWidth="1"/>
    <col min="7" max="7" width="12.140625" customWidth="1"/>
    <col min="8" max="8" width="6.7109375" customWidth="1"/>
    <col min="9" max="9" width="13.85546875" customWidth="1"/>
    <col min="10" max="10" width="6.7109375" customWidth="1"/>
    <col min="11" max="11" width="12.140625" customWidth="1"/>
    <col min="12" max="12" width="6.140625" customWidth="1"/>
    <col min="13" max="13" width="14.5703125" customWidth="1"/>
    <col min="14" max="14" width="6.140625" style="80" customWidth="1"/>
    <col min="15" max="15" width="9.140625" customWidth="1"/>
    <col min="16" max="1025" width="8.7109375" customWidth="1"/>
  </cols>
  <sheetData>
    <row r="1" spans="1:14" ht="23.25">
      <c r="A1" s="80"/>
      <c r="C1" s="310" t="s">
        <v>258</v>
      </c>
      <c r="D1" s="311"/>
      <c r="E1" s="311"/>
      <c r="F1" s="311"/>
      <c r="G1" s="311"/>
      <c r="H1" s="311"/>
      <c r="I1" s="311"/>
      <c r="J1" s="311"/>
      <c r="K1" s="311"/>
      <c r="L1" s="311"/>
      <c r="M1" s="311" t="s">
        <v>163</v>
      </c>
      <c r="N1" s="312"/>
    </row>
    <row r="2" spans="1:14">
      <c r="A2" s="313"/>
      <c r="C2" s="314"/>
      <c r="D2" s="314"/>
      <c r="E2" s="314"/>
      <c r="F2" s="314"/>
      <c r="G2" s="314"/>
      <c r="H2" s="314"/>
      <c r="I2" s="314"/>
      <c r="J2" s="314"/>
      <c r="K2" s="314"/>
      <c r="L2" s="314"/>
      <c r="M2" s="315"/>
    </row>
    <row r="3" spans="1:14" ht="84" customHeight="1">
      <c r="A3" s="316" t="s">
        <v>24</v>
      </c>
      <c r="B3" s="317"/>
      <c r="C3" s="318" t="s">
        <v>15</v>
      </c>
      <c r="D3" s="319"/>
      <c r="E3" s="316" t="s">
        <v>30</v>
      </c>
      <c r="F3" s="319"/>
      <c r="G3" s="316" t="s">
        <v>125</v>
      </c>
      <c r="H3" s="319"/>
      <c r="I3" s="320" t="s">
        <v>25</v>
      </c>
      <c r="J3" s="319"/>
      <c r="K3" s="316" t="s">
        <v>23</v>
      </c>
      <c r="L3" s="319"/>
      <c r="M3" s="318" t="s">
        <v>16</v>
      </c>
      <c r="N3" s="321"/>
    </row>
    <row r="4" spans="1:14" ht="11.45" customHeight="1">
      <c r="A4" s="322"/>
      <c r="C4" s="323"/>
      <c r="D4" s="80"/>
      <c r="E4" s="324"/>
      <c r="F4" s="80"/>
      <c r="G4" s="324"/>
      <c r="H4" s="80"/>
      <c r="I4" s="325"/>
      <c r="J4" s="80"/>
      <c r="K4" s="324"/>
      <c r="L4" s="80"/>
      <c r="M4" s="323"/>
    </row>
    <row r="5" spans="1:14" ht="11.45" customHeight="1">
      <c r="A5" s="322"/>
      <c r="C5" s="323"/>
      <c r="D5" s="80"/>
      <c r="E5" s="324"/>
      <c r="F5" s="80"/>
      <c r="G5" s="324"/>
      <c r="H5" s="80"/>
      <c r="I5" s="325"/>
      <c r="J5" s="80"/>
      <c r="K5" s="324"/>
      <c r="L5" s="80"/>
      <c r="M5" s="323"/>
    </row>
    <row r="6" spans="1:14" ht="11.45" customHeight="1">
      <c r="A6" s="322"/>
      <c r="C6" s="323"/>
      <c r="D6" s="80"/>
      <c r="E6" s="324"/>
      <c r="F6" s="80"/>
      <c r="G6" s="324"/>
      <c r="H6" s="80"/>
      <c r="I6" s="325"/>
      <c r="J6" s="80"/>
      <c r="K6" s="324"/>
      <c r="L6" s="80"/>
      <c r="M6" s="323"/>
    </row>
    <row r="7" spans="1:14" ht="11.45" customHeight="1">
      <c r="A7" s="322"/>
      <c r="C7" s="323"/>
      <c r="D7" s="80"/>
      <c r="E7" s="324"/>
      <c r="F7" s="80"/>
      <c r="G7" s="324"/>
      <c r="H7" s="80"/>
      <c r="I7" s="325"/>
      <c r="J7" s="80"/>
      <c r="K7" s="324"/>
      <c r="L7" s="80"/>
      <c r="M7" s="323"/>
    </row>
    <row r="8" spans="1:14" ht="11.45" customHeight="1">
      <c r="A8" s="322"/>
      <c r="C8" s="323"/>
      <c r="D8" s="80"/>
      <c r="E8" s="324"/>
      <c r="F8" s="80"/>
      <c r="G8" s="324"/>
      <c r="H8" s="80"/>
      <c r="I8" s="325"/>
      <c r="J8" s="80"/>
      <c r="K8" s="324"/>
      <c r="L8" s="80"/>
      <c r="M8" s="323"/>
    </row>
    <row r="9" spans="1:14" ht="11.45" customHeight="1">
      <c r="A9" s="322"/>
      <c r="C9" s="323"/>
      <c r="D9" s="80"/>
      <c r="E9" s="324"/>
      <c r="F9" s="80"/>
      <c r="G9" s="324"/>
      <c r="H9" s="80"/>
      <c r="I9" s="325"/>
      <c r="J9" s="80"/>
      <c r="K9" s="324"/>
      <c r="L9" s="80"/>
      <c r="M9" s="323"/>
    </row>
    <row r="10" spans="1:14" ht="11.45" customHeight="1">
      <c r="A10" s="322"/>
      <c r="C10" s="323"/>
      <c r="D10" s="80"/>
      <c r="E10" s="324"/>
      <c r="F10" s="80"/>
      <c r="G10" s="324"/>
      <c r="H10" s="80"/>
      <c r="I10" s="325"/>
      <c r="J10" s="80"/>
      <c r="K10" s="324"/>
      <c r="L10" s="80"/>
      <c r="M10" s="323"/>
    </row>
    <row r="11" spans="1:14" ht="11.45" customHeight="1">
      <c r="A11" s="322"/>
      <c r="C11" s="323"/>
      <c r="D11" s="80"/>
      <c r="E11" s="324"/>
      <c r="F11" s="80"/>
      <c r="G11" s="324"/>
      <c r="H11" s="80"/>
      <c r="I11" s="325"/>
      <c r="J11" s="80"/>
      <c r="K11" s="324"/>
      <c r="L11" s="80"/>
      <c r="M11" s="323"/>
    </row>
    <row r="12" spans="1:14" ht="11.45" customHeight="1">
      <c r="A12" s="322"/>
      <c r="C12" s="323"/>
      <c r="D12" s="80"/>
      <c r="E12" s="324"/>
      <c r="F12" s="80"/>
      <c r="G12" s="324"/>
      <c r="H12" s="80"/>
      <c r="I12" s="325"/>
      <c r="J12" s="80"/>
      <c r="K12" s="324"/>
      <c r="L12" s="80"/>
      <c r="M12" s="323"/>
    </row>
    <row r="13" spans="1:14" ht="11.45" customHeight="1">
      <c r="A13" s="322"/>
      <c r="C13" s="323"/>
      <c r="D13" s="80"/>
      <c r="E13" s="324"/>
      <c r="F13" s="80"/>
      <c r="G13" s="324"/>
      <c r="H13" s="80"/>
      <c r="I13" s="325"/>
      <c r="J13" s="80"/>
      <c r="K13" s="324"/>
      <c r="L13" s="80"/>
      <c r="M13" s="323"/>
    </row>
    <row r="14" spans="1:14" ht="11.45" customHeight="1">
      <c r="A14" s="322"/>
      <c r="C14" s="323"/>
      <c r="D14" s="80"/>
      <c r="E14" s="324"/>
      <c r="F14" s="80"/>
      <c r="G14" s="324"/>
      <c r="H14" s="80"/>
      <c r="I14" s="325"/>
      <c r="J14" s="80"/>
      <c r="K14" s="324"/>
      <c r="L14" s="80"/>
      <c r="M14" s="323"/>
    </row>
    <row r="15" spans="1:14" ht="11.45" customHeight="1">
      <c r="A15" s="322"/>
      <c r="C15" s="323"/>
      <c r="D15" s="80"/>
      <c r="E15" s="324"/>
      <c r="F15" s="80"/>
      <c r="G15" s="324"/>
      <c r="H15" s="80"/>
      <c r="I15" s="325"/>
      <c r="J15" s="80"/>
      <c r="K15" s="324"/>
      <c r="L15" s="80"/>
      <c r="M15" s="323"/>
    </row>
    <row r="16" spans="1:14" ht="11.45" customHeight="1">
      <c r="A16" s="322"/>
      <c r="C16" s="323"/>
      <c r="D16" s="80"/>
      <c r="E16" s="324"/>
      <c r="F16" s="80"/>
      <c r="G16" s="324"/>
      <c r="H16" s="80"/>
      <c r="I16" s="325"/>
      <c r="J16" s="80"/>
      <c r="K16" s="324"/>
      <c r="L16" s="80"/>
      <c r="M16" s="323"/>
    </row>
    <row r="17" spans="1:13" ht="11.45" customHeight="1">
      <c r="A17" s="322"/>
      <c r="C17" s="323"/>
      <c r="D17" s="80"/>
      <c r="E17" s="324"/>
      <c r="F17" s="80"/>
      <c r="G17" s="324"/>
      <c r="H17" s="80"/>
      <c r="I17" s="325"/>
      <c r="J17" s="80"/>
      <c r="K17" s="324"/>
      <c r="L17" s="80"/>
      <c r="M17" s="323"/>
    </row>
    <row r="18" spans="1:13" ht="11.45" customHeight="1">
      <c r="A18" s="322"/>
      <c r="C18" s="323"/>
      <c r="D18" s="80"/>
      <c r="E18" s="324"/>
      <c r="F18" s="80"/>
      <c r="G18" s="324"/>
      <c r="H18" s="80"/>
      <c r="I18" s="325"/>
      <c r="J18" s="80"/>
      <c r="K18" s="324"/>
      <c r="L18" s="80"/>
      <c r="M18" s="323"/>
    </row>
    <row r="19" spans="1:13" ht="11.45" customHeight="1">
      <c r="A19" s="322"/>
      <c r="C19" s="323"/>
      <c r="D19" s="80"/>
      <c r="E19" s="324"/>
      <c r="F19" s="80"/>
      <c r="G19" s="324"/>
      <c r="H19" s="80"/>
      <c r="I19" s="325"/>
      <c r="J19" s="80"/>
      <c r="K19" s="324"/>
      <c r="L19" s="80"/>
      <c r="M19" s="323"/>
    </row>
    <row r="20" spans="1:13" ht="11.45" customHeight="1">
      <c r="A20" s="322"/>
      <c r="C20" s="323"/>
      <c r="D20" s="80"/>
      <c r="E20" s="324"/>
      <c r="F20" s="80"/>
      <c r="G20" s="324"/>
      <c r="H20" s="80"/>
      <c r="I20" s="325"/>
      <c r="J20" s="80"/>
      <c r="K20" s="324"/>
      <c r="L20" s="80"/>
      <c r="M20" s="323"/>
    </row>
    <row r="21" spans="1:13" ht="11.45" customHeight="1">
      <c r="A21" s="322"/>
      <c r="C21" s="323"/>
      <c r="D21" s="80"/>
      <c r="E21" s="324"/>
      <c r="F21" s="80"/>
      <c r="G21" s="324"/>
      <c r="H21" s="80"/>
      <c r="I21" s="325"/>
      <c r="J21" s="80"/>
      <c r="K21" s="324"/>
      <c r="L21" s="80"/>
      <c r="M21" s="323"/>
    </row>
    <row r="22" spans="1:13" ht="11.45" customHeight="1">
      <c r="A22" s="322"/>
      <c r="C22" s="323"/>
      <c r="D22" s="80"/>
      <c r="E22" s="324"/>
      <c r="F22" s="80"/>
      <c r="G22" s="324"/>
      <c r="H22" s="80"/>
      <c r="I22" s="325"/>
      <c r="J22" s="80"/>
      <c r="K22" s="324"/>
      <c r="L22" s="80"/>
      <c r="M22" s="323"/>
    </row>
    <row r="23" spans="1:13" ht="11.45" customHeight="1">
      <c r="A23" s="322"/>
      <c r="C23" s="323"/>
      <c r="D23" s="80"/>
      <c r="E23" s="324"/>
      <c r="F23" s="80"/>
      <c r="G23" s="324"/>
      <c r="H23" s="80"/>
      <c r="I23" s="325"/>
      <c r="J23" s="80"/>
      <c r="K23" s="324"/>
      <c r="L23" s="80"/>
      <c r="M23" s="323"/>
    </row>
    <row r="24" spans="1:13" ht="11.45" customHeight="1">
      <c r="A24" s="322"/>
      <c r="C24" s="323"/>
      <c r="D24" s="80"/>
      <c r="E24" s="324"/>
      <c r="F24" s="80"/>
      <c r="G24" s="324"/>
      <c r="H24" s="80"/>
      <c r="I24" s="325"/>
      <c r="J24" s="80"/>
      <c r="K24" s="324"/>
      <c r="L24" s="80"/>
      <c r="M24" s="323"/>
    </row>
    <row r="25" spans="1:13" ht="11.45" customHeight="1">
      <c r="A25" s="322"/>
      <c r="C25" s="323"/>
      <c r="D25" s="80"/>
      <c r="E25" s="324"/>
      <c r="F25" s="80"/>
      <c r="G25" s="324"/>
      <c r="H25" s="80"/>
      <c r="I25" s="325"/>
      <c r="J25" s="80"/>
      <c r="K25" s="324"/>
      <c r="L25" s="80"/>
      <c r="M25" s="323"/>
    </row>
    <row r="26" spans="1:13" ht="11.45" customHeight="1">
      <c r="A26" s="322"/>
      <c r="C26" s="323"/>
      <c r="D26" s="80"/>
      <c r="E26" s="324"/>
      <c r="F26" s="80"/>
      <c r="G26" s="324"/>
      <c r="H26" s="80"/>
      <c r="I26" s="325"/>
      <c r="J26" s="80"/>
      <c r="K26" s="324"/>
      <c r="L26" s="80"/>
      <c r="M26" s="323"/>
    </row>
    <row r="27" spans="1:13" ht="11.45" customHeight="1">
      <c r="A27" s="322"/>
      <c r="C27" s="323"/>
      <c r="D27" s="80"/>
      <c r="E27" s="324"/>
      <c r="F27" s="80"/>
      <c r="G27" s="324"/>
      <c r="H27" s="80"/>
      <c r="I27" s="325"/>
      <c r="J27" s="80"/>
      <c r="K27" s="324"/>
      <c r="L27" s="80"/>
      <c r="M27" s="323"/>
    </row>
    <row r="28" spans="1:13" ht="11.45" customHeight="1">
      <c r="A28" s="322"/>
      <c r="C28" s="323"/>
      <c r="D28" s="80"/>
      <c r="E28" s="324"/>
      <c r="F28" s="80"/>
      <c r="G28" s="324"/>
      <c r="H28" s="80"/>
      <c r="I28" s="325"/>
      <c r="J28" s="80"/>
      <c r="K28" s="324"/>
      <c r="L28" s="80"/>
      <c r="M28" s="323"/>
    </row>
    <row r="29" spans="1:13" ht="11.45" customHeight="1">
      <c r="A29" s="322"/>
      <c r="C29" s="323"/>
      <c r="D29" s="80"/>
      <c r="E29" s="324"/>
      <c r="F29" s="80"/>
      <c r="G29" s="324"/>
      <c r="H29" s="80"/>
      <c r="I29" s="325"/>
      <c r="J29" s="80"/>
      <c r="K29" s="324"/>
      <c r="L29" s="80"/>
      <c r="M29" s="323"/>
    </row>
    <row r="30" spans="1:13" ht="11.45" customHeight="1">
      <c r="A30" s="326"/>
      <c r="C30" s="327"/>
      <c r="D30" s="313"/>
      <c r="E30" s="328"/>
      <c r="F30" s="313"/>
      <c r="G30" s="328"/>
      <c r="H30" s="313"/>
      <c r="I30" s="329"/>
      <c r="J30" s="313"/>
      <c r="K30" s="328"/>
      <c r="L30" s="313"/>
      <c r="M30" s="327"/>
    </row>
  </sheetData>
  <pageMargins left="0.118055555555556" right="0.118055555555556" top="0.74791666666666701" bottom="0.74791666666666701" header="0.51180555555555496" footer="0.51180555555555496"/>
  <pageSetup paperSize="9" scale="70" firstPageNumber="0" orientation="landscape"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6D9F1"/>
    <pageSetUpPr fitToPage="1"/>
  </sheetPr>
  <dimension ref="A1:N48"/>
  <sheetViews>
    <sheetView topLeftCell="A16" zoomScaleNormal="100" workbookViewId="0">
      <selection activeCell="A29" sqref="A29"/>
    </sheetView>
  </sheetViews>
  <sheetFormatPr baseColWidth="10" defaultColWidth="9.140625" defaultRowHeight="15"/>
  <cols>
    <col min="1" max="6" width="28.7109375" customWidth="1"/>
    <col min="7" max="7" width="9.140625" customWidth="1"/>
    <col min="8" max="14" width="9.140625" style="330" customWidth="1"/>
    <col min="15" max="1025" width="11.42578125"/>
  </cols>
  <sheetData>
    <row r="1" spans="1:14">
      <c r="A1" s="331"/>
      <c r="B1" s="331"/>
      <c r="C1" s="331"/>
      <c r="D1" s="331"/>
      <c r="E1" s="331"/>
      <c r="F1" s="331"/>
    </row>
    <row r="2" spans="1:14">
      <c r="A2" s="332"/>
      <c r="B2" s="332"/>
      <c r="C2" s="332"/>
      <c r="D2" s="332"/>
      <c r="E2" s="332"/>
      <c r="F2" s="332"/>
    </row>
    <row r="3" spans="1:14">
      <c r="A3" s="332"/>
      <c r="B3" s="332"/>
      <c r="C3" s="332"/>
      <c r="D3" s="332"/>
      <c r="E3" s="332"/>
      <c r="F3" s="332"/>
    </row>
    <row r="4" spans="1:14">
      <c r="A4" s="333"/>
      <c r="B4" s="333"/>
      <c r="C4" s="333"/>
      <c r="D4" s="333"/>
      <c r="E4" s="333"/>
      <c r="F4" s="333"/>
      <c r="H4" s="334"/>
      <c r="I4" s="334">
        <v>2</v>
      </c>
      <c r="J4" s="334">
        <f>+I4+1</f>
        <v>3</v>
      </c>
      <c r="K4" s="334">
        <f>+J4+1</f>
        <v>4</v>
      </c>
      <c r="L4" s="334">
        <f>+K4+1</f>
        <v>5</v>
      </c>
      <c r="M4" s="334">
        <f>+L4+1</f>
        <v>6</v>
      </c>
      <c r="N4" s="334">
        <f>+M4+1</f>
        <v>7</v>
      </c>
    </row>
    <row r="5" spans="1:14">
      <c r="A5" s="679" t="str">
        <f t="shared" ref="A5:F5" ca="1" si="0">CONCATENATE("Train No. ",INDIRECT("'all trains &amp; jobs'!"&amp;I5))</f>
        <v>Train No. CN1</v>
      </c>
      <c r="B5" s="679" t="str">
        <f t="shared" ca="1" si="0"/>
        <v>Train No. CN2</v>
      </c>
      <c r="C5" s="725" t="str">
        <f t="shared" ca="1" si="0"/>
        <v>Train No. CN3</v>
      </c>
      <c r="D5" s="679" t="str">
        <f t="shared" ca="1" si="0"/>
        <v>Train No. CN4</v>
      </c>
      <c r="E5" s="679" t="str">
        <f t="shared" ca="1" si="0"/>
        <v>Train No. CN5</v>
      </c>
      <c r="F5" s="677" t="str">
        <f t="shared" ca="1" si="0"/>
        <v>Train No. QG1</v>
      </c>
      <c r="H5" s="336" t="s">
        <v>259</v>
      </c>
      <c r="I5" s="336" t="str">
        <f t="shared" ref="I5:N8" si="1">CONCATENATE($H5,I$4)</f>
        <v>b2</v>
      </c>
      <c r="J5" s="336" t="str">
        <f t="shared" si="1"/>
        <v>b3</v>
      </c>
      <c r="K5" s="336" t="str">
        <f t="shared" si="1"/>
        <v>b4</v>
      </c>
      <c r="L5" s="336" t="str">
        <f t="shared" si="1"/>
        <v>b5</v>
      </c>
      <c r="M5" s="336" t="str">
        <f t="shared" si="1"/>
        <v>b6</v>
      </c>
      <c r="N5" s="336" t="str">
        <f t="shared" si="1"/>
        <v>b7</v>
      </c>
    </row>
    <row r="6" spans="1:14">
      <c r="A6" s="337" t="str">
        <f t="shared" ref="A6:F6" ca="1" si="2">INDIRECT("'all trains &amp; jobs'!"&amp;I6)</f>
        <v>CN Whitehall PWWH1</v>
      </c>
      <c r="B6" s="337" t="str">
        <f t="shared" ca="1" si="2"/>
        <v>CN Whitehall WHPW</v>
      </c>
      <c r="C6" s="337" t="str">
        <f t="shared" ca="1" si="2"/>
        <v>CN Whitehall WHTA</v>
      </c>
      <c r="D6" s="337" t="str">
        <f t="shared" ca="1" si="2"/>
        <v>CN Whitehall WHYA</v>
      </c>
      <c r="E6" s="337" t="str">
        <f t="shared" ca="1" si="2"/>
        <v>CN Whitehall Drill</v>
      </c>
      <c r="F6" s="337" t="str">
        <f t="shared" ca="1" si="2"/>
        <v>QGRY ERGL</v>
      </c>
      <c r="H6" s="338" t="s">
        <v>260</v>
      </c>
      <c r="I6" s="336" t="str">
        <f t="shared" si="1"/>
        <v>c2</v>
      </c>
      <c r="J6" s="336" t="str">
        <f t="shared" si="1"/>
        <v>c3</v>
      </c>
      <c r="K6" s="336" t="str">
        <f t="shared" si="1"/>
        <v>c4</v>
      </c>
      <c r="L6" s="336" t="str">
        <f t="shared" si="1"/>
        <v>c5</v>
      </c>
      <c r="M6" s="336" t="str">
        <f t="shared" si="1"/>
        <v>c6</v>
      </c>
      <c r="N6" s="336" t="str">
        <f t="shared" si="1"/>
        <v>c7</v>
      </c>
    </row>
    <row r="7" spans="1:14">
      <c r="A7" s="332" t="str">
        <f t="shared" ref="A7:F7" ca="1" si="3">CONCATENATE("From: ",INDIRECT("'all trains &amp; jobs'!"&amp;I7))</f>
        <v>From: Parkwater4</v>
      </c>
      <c r="B7" s="332" t="str">
        <f t="shared" ca="1" si="3"/>
        <v>From: WhitehallEF4</v>
      </c>
      <c r="C7" s="332" t="str">
        <f t="shared" ca="1" si="3"/>
        <v>From: WhitehallEF1</v>
      </c>
      <c r="D7" s="332" t="str">
        <f t="shared" ca="1" si="3"/>
        <v>From: WhitehallEF2</v>
      </c>
      <c r="E7" s="332" t="str">
        <f t="shared" ca="1" si="3"/>
        <v>From: WhitehallEF3</v>
      </c>
      <c r="F7" s="332" t="str">
        <f t="shared" ca="1" si="3"/>
        <v>From: Erehwyna4</v>
      </c>
      <c r="H7" s="339" t="s">
        <v>261</v>
      </c>
      <c r="I7" s="336" t="str">
        <f t="shared" si="1"/>
        <v>l2</v>
      </c>
      <c r="J7" s="336" t="str">
        <f t="shared" si="1"/>
        <v>l3</v>
      </c>
      <c r="K7" s="336" t="str">
        <f t="shared" si="1"/>
        <v>l4</v>
      </c>
      <c r="L7" s="336" t="str">
        <f t="shared" si="1"/>
        <v>l5</v>
      </c>
      <c r="M7" s="336" t="str">
        <f t="shared" si="1"/>
        <v>l6</v>
      </c>
      <c r="N7" s="336" t="str">
        <f t="shared" si="1"/>
        <v>l7</v>
      </c>
    </row>
    <row r="8" spans="1:14">
      <c r="A8" s="340" t="str">
        <f t="shared" ref="A8:F8" ca="1" si="4">CONCATENATE("To: ",INDIRECT("'all trains &amp; jobs'!"&amp;I8))</f>
        <v>To: Parkwater4</v>
      </c>
      <c r="B8" s="340" t="str">
        <f t="shared" ca="1" si="4"/>
        <v>To: WhitehallEF4</v>
      </c>
      <c r="C8" s="340" t="str">
        <f t="shared" ca="1" si="4"/>
        <v>To: WhitehallEF1</v>
      </c>
      <c r="D8" s="340" t="str">
        <f t="shared" ca="1" si="4"/>
        <v>To: WhitehallEF2</v>
      </c>
      <c r="E8" s="340" t="str">
        <f t="shared" ca="1" si="4"/>
        <v>To: WhitehallEF3</v>
      </c>
      <c r="F8" s="340" t="str">
        <f t="shared" ca="1" si="4"/>
        <v>To: Erehwyna4</v>
      </c>
      <c r="H8" s="339" t="s">
        <v>262</v>
      </c>
      <c r="I8" s="336" t="str">
        <f t="shared" si="1"/>
        <v>m2</v>
      </c>
      <c r="J8" s="336" t="str">
        <f t="shared" si="1"/>
        <v>m3</v>
      </c>
      <c r="K8" s="336" t="str">
        <f t="shared" si="1"/>
        <v>m4</v>
      </c>
      <c r="L8" s="336" t="str">
        <f t="shared" si="1"/>
        <v>m5</v>
      </c>
      <c r="M8" s="336" t="str">
        <f t="shared" si="1"/>
        <v>m6</v>
      </c>
      <c r="N8" s="336" t="str">
        <f t="shared" si="1"/>
        <v>m7</v>
      </c>
    </row>
    <row r="9" spans="1:14">
      <c r="A9" s="331"/>
      <c r="B9" s="331"/>
      <c r="C9" s="331"/>
      <c r="D9" s="331"/>
      <c r="E9" s="331"/>
      <c r="F9" s="331"/>
    </row>
    <row r="10" spans="1:14">
      <c r="A10" s="332"/>
      <c r="B10" s="332"/>
      <c r="C10" s="332"/>
      <c r="D10" s="332"/>
      <c r="E10" s="332"/>
      <c r="F10" s="332"/>
    </row>
    <row r="11" spans="1:14">
      <c r="A11" s="332"/>
      <c r="B11" s="332"/>
      <c r="C11" s="332"/>
      <c r="D11" s="332"/>
      <c r="E11" s="332"/>
      <c r="F11" s="332"/>
    </row>
    <row r="12" spans="1:14">
      <c r="A12" s="333"/>
      <c r="B12" s="333"/>
      <c r="C12" s="333"/>
      <c r="D12" s="333"/>
      <c r="E12" s="333"/>
      <c r="F12" s="333"/>
      <c r="H12" s="334"/>
      <c r="I12" s="334">
        <f>+N4+1</f>
        <v>8</v>
      </c>
      <c r="J12" s="334">
        <f>+I12+1</f>
        <v>9</v>
      </c>
      <c r="K12" s="334">
        <f>+J12+1</f>
        <v>10</v>
      </c>
      <c r="L12" s="334">
        <f>+K12+1</f>
        <v>11</v>
      </c>
      <c r="M12" s="334">
        <f>+L12+1</f>
        <v>12</v>
      </c>
      <c r="N12" s="334">
        <f>+M12+1</f>
        <v>13</v>
      </c>
    </row>
    <row r="13" spans="1:14">
      <c r="A13" s="335" t="str">
        <f t="shared" ref="A13:F13" ca="1" si="5">CONCATENATE("Train No. ",INDIRECT("'all trains &amp; jobs'!"&amp;I13))</f>
        <v>Train No. QG2</v>
      </c>
      <c r="B13" s="677" t="str">
        <f t="shared" ca="1" si="5"/>
        <v>Train No. QG3</v>
      </c>
      <c r="C13" s="623" t="str">
        <f t="shared" ca="1" si="5"/>
        <v>Train No. CP1</v>
      </c>
      <c r="D13" s="678" t="str">
        <f t="shared" ca="1" si="5"/>
        <v>Train No. CP2</v>
      </c>
      <c r="E13" s="622" t="str">
        <f t="shared" ca="1" si="5"/>
        <v>Train No. BNSF1</v>
      </c>
      <c r="F13" s="622" t="str">
        <f t="shared" ca="1" si="5"/>
        <v>Train No. BNSF2</v>
      </c>
      <c r="H13" s="336" t="str">
        <f>+H5</f>
        <v>b</v>
      </c>
      <c r="I13" s="336" t="str">
        <f t="shared" ref="I13:N16" si="6">CONCATENATE($H13,I$12)</f>
        <v>b8</v>
      </c>
      <c r="J13" s="336" t="str">
        <f t="shared" si="6"/>
        <v>b9</v>
      </c>
      <c r="K13" s="336" t="str">
        <f t="shared" si="6"/>
        <v>b10</v>
      </c>
      <c r="L13" s="336" t="str">
        <f t="shared" si="6"/>
        <v>b11</v>
      </c>
      <c r="M13" s="336" t="str">
        <f t="shared" si="6"/>
        <v>b12</v>
      </c>
      <c r="N13" s="336" t="str">
        <f t="shared" si="6"/>
        <v>b13</v>
      </c>
    </row>
    <row r="14" spans="1:14">
      <c r="A14" s="337" t="str">
        <f t="shared" ref="A14:F14" ca="1" si="7">INDIRECT("'all trains &amp; jobs'!"&amp;I14)</f>
        <v>QGRY GLER</v>
      </c>
      <c r="B14" s="337" t="str">
        <f t="shared" ca="1" si="7"/>
        <v>QGRY Espanola</v>
      </c>
      <c r="C14" s="337" t="str">
        <f t="shared" ca="1" si="7"/>
        <v>CP CEMA</v>
      </c>
      <c r="D14" s="337" t="str">
        <f t="shared" ca="1" si="7"/>
        <v>CP MACE</v>
      </c>
      <c r="E14" s="337" t="str">
        <f t="shared" ca="1" si="7"/>
        <v>BNSF SCEG1</v>
      </c>
      <c r="F14" s="337" t="str">
        <f t="shared" ca="1" si="7"/>
        <v>BNSF SCEG2</v>
      </c>
      <c r="H14" s="336" t="str">
        <f>+H6</f>
        <v>c</v>
      </c>
      <c r="I14" s="336" t="str">
        <f t="shared" si="6"/>
        <v>c8</v>
      </c>
      <c r="J14" s="336" t="str">
        <f t="shared" si="6"/>
        <v>c9</v>
      </c>
      <c r="K14" s="336" t="str">
        <f t="shared" si="6"/>
        <v>c10</v>
      </c>
      <c r="L14" s="336" t="str">
        <f t="shared" si="6"/>
        <v>c11</v>
      </c>
      <c r="M14" s="336" t="str">
        <f t="shared" si="6"/>
        <v>c12</v>
      </c>
      <c r="N14" s="336" t="str">
        <f t="shared" si="6"/>
        <v>c13</v>
      </c>
    </row>
    <row r="15" spans="1:14">
      <c r="A15" s="332" t="str">
        <f t="shared" ref="A15:F15" ca="1" si="8">CONCATENATE("From: ",INDIRECT("'all trains &amp; jobs'!"&amp;I15))</f>
        <v>From: GlacierEF2</v>
      </c>
      <c r="B15" s="332" t="str">
        <f t="shared" ca="1" si="8"/>
        <v>From: GlacierEF1</v>
      </c>
      <c r="C15" s="332" t="str">
        <f t="shared" ca="1" si="8"/>
        <v>From: Centralia4</v>
      </c>
      <c r="D15" s="332" t="str">
        <f t="shared" ca="1" si="8"/>
        <v>From: ManaukeeEF1</v>
      </c>
      <c r="E15" s="332" t="str">
        <f t="shared" ca="1" si="8"/>
        <v>From: Sarah Creek4</v>
      </c>
      <c r="F15" s="332" t="str">
        <f t="shared" ca="1" si="8"/>
        <v>From: Sarah Creek5</v>
      </c>
      <c r="H15" s="336" t="str">
        <f>+H7</f>
        <v>l</v>
      </c>
      <c r="I15" s="336" t="str">
        <f t="shared" si="6"/>
        <v>l8</v>
      </c>
      <c r="J15" s="336" t="str">
        <f t="shared" si="6"/>
        <v>l9</v>
      </c>
      <c r="K15" s="336" t="str">
        <f t="shared" si="6"/>
        <v>l10</v>
      </c>
      <c r="L15" s="336" t="str">
        <f t="shared" si="6"/>
        <v>l11</v>
      </c>
      <c r="M15" s="336" t="str">
        <f t="shared" si="6"/>
        <v>l12</v>
      </c>
      <c r="N15" s="336" t="str">
        <f t="shared" si="6"/>
        <v>l13</v>
      </c>
    </row>
    <row r="16" spans="1:14">
      <c r="A16" s="340" t="str">
        <f t="shared" ref="A16:F16" ca="1" si="9">CONCATENATE("To: ",INDIRECT("'all trains &amp; jobs'!"&amp;I16))</f>
        <v>To: GlacierEF2</v>
      </c>
      <c r="B16" s="340" t="str">
        <f t="shared" ca="1" si="9"/>
        <v>To: EspanolaEF1</v>
      </c>
      <c r="C16" s="340" t="str">
        <f t="shared" ca="1" si="9"/>
        <v>To: Centralia4</v>
      </c>
      <c r="D16" s="340" t="str">
        <f t="shared" ca="1" si="9"/>
        <v>To: ManaukeeEF1</v>
      </c>
      <c r="E16" s="340" t="str">
        <f t="shared" ca="1" si="9"/>
        <v>To: Sarah Creek4</v>
      </c>
      <c r="F16" s="340" t="str">
        <f t="shared" ca="1" si="9"/>
        <v>To: Sarah Creek5</v>
      </c>
      <c r="H16" s="336" t="str">
        <f>+H8</f>
        <v>m</v>
      </c>
      <c r="I16" s="336" t="str">
        <f t="shared" si="6"/>
        <v>m8</v>
      </c>
      <c r="J16" s="336" t="str">
        <f t="shared" si="6"/>
        <v>m9</v>
      </c>
      <c r="K16" s="336" t="str">
        <f t="shared" si="6"/>
        <v>m10</v>
      </c>
      <c r="L16" s="336" t="str">
        <f t="shared" si="6"/>
        <v>m11</v>
      </c>
      <c r="M16" s="336" t="str">
        <f t="shared" si="6"/>
        <v>m12</v>
      </c>
      <c r="N16" s="336" t="str">
        <f t="shared" si="6"/>
        <v>m13</v>
      </c>
    </row>
    <row r="17" spans="1:14">
      <c r="A17" s="331"/>
      <c r="B17" s="331"/>
      <c r="C17" s="331"/>
      <c r="D17" s="331"/>
      <c r="E17" s="331"/>
      <c r="F17" s="331"/>
    </row>
    <row r="18" spans="1:14">
      <c r="A18" s="332"/>
      <c r="B18" s="332"/>
      <c r="C18" s="332"/>
      <c r="D18" s="332"/>
      <c r="E18" s="332"/>
      <c r="F18" s="332"/>
    </row>
    <row r="19" spans="1:14">
      <c r="A19" s="332"/>
      <c r="B19" s="332"/>
      <c r="C19" s="332"/>
      <c r="D19" s="332"/>
      <c r="E19" s="332"/>
      <c r="F19" s="332"/>
    </row>
    <row r="20" spans="1:14">
      <c r="A20" s="333"/>
      <c r="B20" s="333"/>
      <c r="C20" s="333"/>
      <c r="D20" s="333"/>
      <c r="E20" s="333"/>
      <c r="F20" s="333"/>
      <c r="H20" s="334"/>
      <c r="I20" s="334">
        <f>+N12+1</f>
        <v>14</v>
      </c>
      <c r="J20" s="334">
        <f>+I20+1</f>
        <v>15</v>
      </c>
      <c r="K20" s="334">
        <f>+J20+1</f>
        <v>16</v>
      </c>
      <c r="L20" s="334">
        <f>+K20+1</f>
        <v>17</v>
      </c>
      <c r="M20" s="334">
        <f>+L20+1</f>
        <v>18</v>
      </c>
      <c r="N20" s="334">
        <f>+M20+1</f>
        <v>19</v>
      </c>
    </row>
    <row r="21" spans="1:14">
      <c r="A21" s="622" t="str">
        <f t="shared" ref="A21:F21" ca="1" si="10">CONCATENATE("Train No. ",INDIRECT("'all trains &amp; jobs'!"&amp;I21))</f>
        <v>Train No. BNSF3</v>
      </c>
      <c r="B21" s="622" t="str">
        <f t="shared" ca="1" si="10"/>
        <v>Train No. BNSF4</v>
      </c>
      <c r="C21" s="622" t="str">
        <f t="shared" ca="1" si="10"/>
        <v>Train No. BNSF5</v>
      </c>
      <c r="D21" s="753" t="str">
        <f t="shared" ca="1" si="10"/>
        <v>Train No. Commuter 1</v>
      </c>
      <c r="E21" s="754" t="str">
        <f t="shared" ca="1" si="10"/>
        <v xml:space="preserve">Train No. BNSF 6 </v>
      </c>
      <c r="F21" s="623" t="str">
        <f t="shared" ca="1" si="10"/>
        <v>Train No. CP Intermodal</v>
      </c>
      <c r="H21" s="336" t="str">
        <f>+H13</f>
        <v>b</v>
      </c>
      <c r="I21" s="336" t="str">
        <f t="shared" ref="I21:N24" si="11">CONCATENATE($H21,I$20)</f>
        <v>b14</v>
      </c>
      <c r="J21" s="336" t="str">
        <f t="shared" si="11"/>
        <v>b15</v>
      </c>
      <c r="K21" s="336" t="str">
        <f t="shared" si="11"/>
        <v>b16</v>
      </c>
      <c r="L21" s="336" t="str">
        <f t="shared" si="11"/>
        <v>b17</v>
      </c>
      <c r="M21" s="336" t="str">
        <f t="shared" si="11"/>
        <v>b18</v>
      </c>
      <c r="N21" s="336" t="str">
        <f t="shared" si="11"/>
        <v>b19</v>
      </c>
    </row>
    <row r="22" spans="1:14">
      <c r="A22" s="337" t="str">
        <f t="shared" ref="A22:F22" ca="1" si="12">INDIRECT("'all trains &amp; jobs'!"&amp;I22)</f>
        <v>BNSF EGSC</v>
      </c>
      <c r="B22" s="337" t="str">
        <f t="shared" ca="1" si="12"/>
        <v>BNSF EGWH Transfer</v>
      </c>
      <c r="C22" s="337" t="str">
        <f t="shared" ca="1" si="12"/>
        <v>BNSF MOW</v>
      </c>
      <c r="D22" s="337" t="str">
        <f t="shared" ca="1" si="12"/>
        <v>Commuter  Train</v>
      </c>
      <c r="E22" s="337" t="str">
        <f t="shared" ca="1" si="12"/>
        <v>Auto-Extra</v>
      </c>
      <c r="F22" s="337" t="str">
        <f t="shared" ca="1" si="12"/>
        <v>CP Intermodal MABI</v>
      </c>
      <c r="H22" s="336" t="str">
        <f>+H14</f>
        <v>c</v>
      </c>
      <c r="I22" s="336" t="str">
        <f t="shared" si="11"/>
        <v>c14</v>
      </c>
      <c r="J22" s="336" t="str">
        <f t="shared" si="11"/>
        <v>c15</v>
      </c>
      <c r="K22" s="336" t="str">
        <f t="shared" si="11"/>
        <v>c16</v>
      </c>
      <c r="L22" s="336" t="str">
        <f t="shared" si="11"/>
        <v>c17</v>
      </c>
      <c r="M22" s="336" t="str">
        <f t="shared" si="11"/>
        <v>c18</v>
      </c>
      <c r="N22" s="336" t="str">
        <f t="shared" si="11"/>
        <v>c19</v>
      </c>
    </row>
    <row r="23" spans="1:14">
      <c r="A23" s="332" t="str">
        <f t="shared" ref="A23:F23" ca="1" si="13">CONCATENATE("From: ",INDIRECT("'all trains &amp; jobs'!"&amp;I23))</f>
        <v>From: Elk GroveEF1</v>
      </c>
      <c r="B23" s="332" t="str">
        <f t="shared" ca="1" si="13"/>
        <v>From: Elk GroveEF2</v>
      </c>
      <c r="C23" s="332" t="str">
        <f t="shared" ca="1" si="13"/>
        <v>From: Sarah Creek7</v>
      </c>
      <c r="D23" s="332" t="str">
        <f t="shared" ca="1" si="13"/>
        <v>From: Parkwater7</v>
      </c>
      <c r="E23" s="332" t="str">
        <f t="shared" ca="1" si="13"/>
        <v>From: Sarah Creek1</v>
      </c>
      <c r="F23" s="332" t="str">
        <f t="shared" ca="1" si="13"/>
        <v>From: ManaukeeEF2</v>
      </c>
      <c r="H23" s="336" t="str">
        <f>+H15</f>
        <v>l</v>
      </c>
      <c r="I23" s="336" t="str">
        <f t="shared" si="11"/>
        <v>l14</v>
      </c>
      <c r="J23" s="336" t="str">
        <f t="shared" si="11"/>
        <v>l15</v>
      </c>
      <c r="K23" s="336" t="str">
        <f t="shared" si="11"/>
        <v>l16</v>
      </c>
      <c r="L23" s="336" t="str">
        <f t="shared" si="11"/>
        <v>l17</v>
      </c>
      <c r="M23" s="336" t="str">
        <f t="shared" si="11"/>
        <v>l18</v>
      </c>
      <c r="N23" s="336" t="str">
        <f t="shared" si="11"/>
        <v>l19</v>
      </c>
    </row>
    <row r="24" spans="1:14">
      <c r="A24" s="340" t="str">
        <f t="shared" ref="A24:F24" ca="1" si="14">CONCATENATE("To: ",INDIRECT("'all trains &amp; jobs'!"&amp;I24))</f>
        <v>To: Elk GroveEF1</v>
      </c>
      <c r="B24" s="340" t="str">
        <f t="shared" ca="1" si="14"/>
        <v>To: Elk GroveEF2</v>
      </c>
      <c r="C24" s="340" t="str">
        <f t="shared" ca="1" si="14"/>
        <v>To: Sarah Creek7</v>
      </c>
      <c r="D24" s="340" t="str">
        <f t="shared" ca="1" si="14"/>
        <v>To: Sarah Creek7</v>
      </c>
      <c r="E24" s="340" t="str">
        <f t="shared" ca="1" si="14"/>
        <v>To: Sarah Creek1</v>
      </c>
      <c r="F24" s="340" t="str">
        <f t="shared" ca="1" si="14"/>
        <v>To: Northtown</v>
      </c>
      <c r="H24" s="336" t="str">
        <f>+H16</f>
        <v>m</v>
      </c>
      <c r="I24" s="336" t="str">
        <f t="shared" si="11"/>
        <v>m14</v>
      </c>
      <c r="J24" s="336" t="str">
        <f t="shared" si="11"/>
        <v>m15</v>
      </c>
      <c r="K24" s="336" t="str">
        <f t="shared" si="11"/>
        <v>m16</v>
      </c>
      <c r="L24" s="336" t="str">
        <f t="shared" si="11"/>
        <v>m17</v>
      </c>
      <c r="M24" s="336" t="str">
        <f t="shared" si="11"/>
        <v>m18</v>
      </c>
      <c r="N24" s="336" t="str">
        <f t="shared" si="11"/>
        <v>m19</v>
      </c>
    </row>
    <row r="25" spans="1:14">
      <c r="A25" s="331"/>
      <c r="B25" s="331"/>
      <c r="C25" s="331"/>
      <c r="D25" s="331"/>
      <c r="E25" s="331"/>
      <c r="F25" s="331"/>
    </row>
    <row r="26" spans="1:14">
      <c r="A26" s="332"/>
      <c r="B26" s="332"/>
      <c r="C26" s="332"/>
      <c r="D26" s="332"/>
      <c r="E26" s="332"/>
      <c r="F26" s="332"/>
    </row>
    <row r="27" spans="1:14">
      <c r="A27" s="332"/>
      <c r="B27" s="332"/>
      <c r="C27" s="332"/>
      <c r="D27" s="332"/>
      <c r="E27" s="332"/>
      <c r="F27" s="332"/>
    </row>
    <row r="28" spans="1:14">
      <c r="A28" s="333"/>
      <c r="B28" s="333"/>
      <c r="C28" s="333"/>
      <c r="D28" s="333"/>
      <c r="E28" s="333"/>
      <c r="F28" s="333"/>
      <c r="H28" s="334"/>
      <c r="I28" s="334">
        <f>+N20+1</f>
        <v>20</v>
      </c>
      <c r="J28" s="334">
        <f>+I28+1</f>
        <v>21</v>
      </c>
      <c r="K28" s="334">
        <f>+J28+1</f>
        <v>22</v>
      </c>
      <c r="L28" s="334">
        <f>+K28+1</f>
        <v>23</v>
      </c>
      <c r="M28" s="334">
        <f>+L28+1</f>
        <v>24</v>
      </c>
      <c r="N28" s="334">
        <f>+M28+1</f>
        <v>25</v>
      </c>
    </row>
    <row r="29" spans="1:14">
      <c r="A29" s="623" t="str">
        <f t="shared" ref="A29:F29" ca="1" si="15">CONCATENATE("Train No. ",INDIRECT("'all trains &amp; jobs'!"&amp;I29))</f>
        <v>Train No. CP Ethanol</v>
      </c>
      <c r="B29" s="679" t="str">
        <f t="shared" ca="1" si="15"/>
        <v>Train No. IAIS Protein</v>
      </c>
      <c r="C29" s="677" t="str">
        <f t="shared" ca="1" si="15"/>
        <v>Train No. GLER No Engine</v>
      </c>
      <c r="D29" s="725" t="str">
        <f t="shared" ca="1" si="15"/>
        <v>Train No. WHPW No Engine</v>
      </c>
      <c r="E29" s="678" t="str">
        <f t="shared" ca="1" si="15"/>
        <v>Train No. MACE No Engines</v>
      </c>
      <c r="F29" s="622" t="str">
        <f t="shared" ca="1" si="15"/>
        <v>Train No. EGSC No Engines</v>
      </c>
      <c r="H29" s="336" t="str">
        <f>+H21</f>
        <v>b</v>
      </c>
      <c r="I29" s="336" t="str">
        <f t="shared" ref="I29:N32" si="16">CONCATENATE($H29,I$28)</f>
        <v>b20</v>
      </c>
      <c r="J29" s="336" t="str">
        <f t="shared" si="16"/>
        <v>b21</v>
      </c>
      <c r="K29" s="336" t="str">
        <f t="shared" si="16"/>
        <v>b22</v>
      </c>
      <c r="L29" s="336" t="str">
        <f t="shared" si="16"/>
        <v>b23</v>
      </c>
      <c r="M29" s="336" t="str">
        <f t="shared" si="16"/>
        <v>b24</v>
      </c>
      <c r="N29" s="336" t="str">
        <f t="shared" si="16"/>
        <v>b25</v>
      </c>
    </row>
    <row r="30" spans="1:14">
      <c r="A30" s="337" t="str">
        <f t="shared" ref="A30:F30" ca="1" si="17">INDIRECT("'all trains &amp; jobs'!"&amp;I30)</f>
        <v>CP Ethanol CEEG</v>
      </c>
      <c r="B30" s="337" t="str">
        <f t="shared" ca="1" si="17"/>
        <v>IAIS PWEG</v>
      </c>
      <c r="C30" s="337" t="str">
        <f t="shared" ca="1" si="17"/>
        <v>QGRY GLER</v>
      </c>
      <c r="D30" s="337" t="str">
        <f t="shared" ca="1" si="17"/>
        <v>CN WHPW</v>
      </c>
      <c r="E30" s="337" t="str">
        <f t="shared" ca="1" si="17"/>
        <v>CP MACE</v>
      </c>
      <c r="F30" s="337" t="str">
        <f t="shared" ca="1" si="17"/>
        <v>BNSF EGSC</v>
      </c>
      <c r="H30" s="336" t="str">
        <f>+H22</f>
        <v>c</v>
      </c>
      <c r="I30" s="336" t="str">
        <f t="shared" si="16"/>
        <v>c20</v>
      </c>
      <c r="J30" s="336" t="str">
        <f t="shared" si="16"/>
        <v>c21</v>
      </c>
      <c r="K30" s="336" t="str">
        <f t="shared" si="16"/>
        <v>c22</v>
      </c>
      <c r="L30" s="336" t="str">
        <f t="shared" si="16"/>
        <v>c23</v>
      </c>
      <c r="M30" s="336" t="str">
        <f t="shared" si="16"/>
        <v>c24</v>
      </c>
      <c r="N30" s="336" t="str">
        <f t="shared" si="16"/>
        <v>c25</v>
      </c>
    </row>
    <row r="31" spans="1:14">
      <c r="A31" s="332" t="str">
        <f t="shared" ref="A31:F31" ca="1" si="18">CONCATENATE("From: ",INDIRECT("'all trains &amp; jobs'!"&amp;I31))</f>
        <v>From: Centralia6</v>
      </c>
      <c r="B31" s="332" t="str">
        <f t="shared" ca="1" si="18"/>
        <v>From: Parkwater5</v>
      </c>
      <c r="C31" s="332" t="str">
        <f t="shared" ca="1" si="18"/>
        <v>From: Erehwyna2</v>
      </c>
      <c r="D31" s="332" t="str">
        <f t="shared" ca="1" si="18"/>
        <v>From: Parkwater2</v>
      </c>
      <c r="E31" s="332" t="str">
        <f t="shared" ca="1" si="18"/>
        <v>From: Centralia2</v>
      </c>
      <c r="F31" s="332" t="str">
        <f t="shared" ca="1" si="18"/>
        <v>From: Sarah Creek2</v>
      </c>
      <c r="H31" s="336" t="str">
        <f>+H23</f>
        <v>l</v>
      </c>
      <c r="I31" s="336" t="str">
        <f t="shared" si="16"/>
        <v>l20</v>
      </c>
      <c r="J31" s="336" t="str">
        <f t="shared" si="16"/>
        <v>l21</v>
      </c>
      <c r="K31" s="336" t="str">
        <f t="shared" si="16"/>
        <v>l22</v>
      </c>
      <c r="L31" s="336" t="str">
        <f t="shared" si="16"/>
        <v>l23</v>
      </c>
      <c r="M31" s="336" t="str">
        <f t="shared" si="16"/>
        <v>l24</v>
      </c>
      <c r="N31" s="336" t="str">
        <f t="shared" si="16"/>
        <v>l25</v>
      </c>
    </row>
    <row r="32" spans="1:14">
      <c r="A32" s="340" t="str">
        <f t="shared" ref="A32:F32" ca="1" si="19">CONCATENATE("To: ",INDIRECT("'all trains &amp; jobs'!"&amp;I32))</f>
        <v>To: Centralia6</v>
      </c>
      <c r="B32" s="340" t="str">
        <f t="shared" ca="1" si="19"/>
        <v>To: Parkwater5</v>
      </c>
      <c r="C32" s="340" t="str">
        <f t="shared" ca="1" si="19"/>
        <v>To: Glacier</v>
      </c>
      <c r="D32" s="340" t="str">
        <f t="shared" ca="1" si="19"/>
        <v>To: Whitehall</v>
      </c>
      <c r="E32" s="340" t="str">
        <f t="shared" ca="1" si="19"/>
        <v>To: Manaukee</v>
      </c>
      <c r="F32" s="340" t="str">
        <f t="shared" ca="1" si="19"/>
        <v>To: Elk Grove</v>
      </c>
      <c r="H32" s="336" t="str">
        <f>+H24</f>
        <v>m</v>
      </c>
      <c r="I32" s="336" t="str">
        <f t="shared" si="16"/>
        <v>m20</v>
      </c>
      <c r="J32" s="336" t="str">
        <f t="shared" si="16"/>
        <v>m21</v>
      </c>
      <c r="K32" s="336" t="str">
        <f t="shared" si="16"/>
        <v>m22</v>
      </c>
      <c r="L32" s="336" t="str">
        <f t="shared" si="16"/>
        <v>m23</v>
      </c>
      <c r="M32" s="336" t="str">
        <f t="shared" si="16"/>
        <v>m24</v>
      </c>
      <c r="N32" s="336" t="str">
        <f t="shared" si="16"/>
        <v>m25</v>
      </c>
    </row>
    <row r="33" spans="1:14">
      <c r="A33" s="331"/>
      <c r="B33" s="331"/>
      <c r="C33" s="331"/>
      <c r="D33" s="331"/>
      <c r="E33" s="331"/>
      <c r="F33" s="331"/>
    </row>
    <row r="34" spans="1:14">
      <c r="A34" s="332"/>
      <c r="B34" s="332"/>
      <c r="C34" s="332"/>
      <c r="D34" s="332"/>
      <c r="E34" s="332"/>
      <c r="F34" s="332"/>
    </row>
    <row r="35" spans="1:14">
      <c r="A35" s="332"/>
      <c r="B35" s="332"/>
      <c r="C35" s="332"/>
      <c r="D35" s="332"/>
      <c r="E35" s="332"/>
      <c r="F35" s="332"/>
    </row>
    <row r="36" spans="1:14">
      <c r="A36" s="333"/>
      <c r="B36" s="333"/>
      <c r="C36" s="333"/>
      <c r="D36" s="333"/>
      <c r="E36" s="333"/>
      <c r="F36" s="333"/>
      <c r="H36" s="334"/>
      <c r="I36" s="334">
        <f>+N28+1</f>
        <v>26</v>
      </c>
      <c r="J36" s="334">
        <f>+I36+1</f>
        <v>27</v>
      </c>
      <c r="K36" s="334">
        <f>+J36+1</f>
        <v>28</v>
      </c>
      <c r="L36" s="334">
        <f>+K36+1</f>
        <v>29</v>
      </c>
      <c r="M36" s="334">
        <f>+L36+1</f>
        <v>30</v>
      </c>
      <c r="N36" s="334">
        <f>+M36+1</f>
        <v>31</v>
      </c>
    </row>
    <row r="37" spans="1:14">
      <c r="A37" s="676" t="str">
        <f t="shared" ref="A37:F37" ca="1" si="20">CONCATENATE("Train No. ",INDIRECT("'all trains &amp; jobs'!"&amp;I37))</f>
        <v xml:space="preserve">Train No. </v>
      </c>
      <c r="B37" s="681" t="str">
        <f t="shared" ca="1" si="20"/>
        <v xml:space="preserve">Train No. </v>
      </c>
      <c r="C37" s="681" t="str">
        <f t="shared" ca="1" si="20"/>
        <v xml:space="preserve">Train No. </v>
      </c>
      <c r="D37" s="681" t="str">
        <f t="shared" ca="1" si="20"/>
        <v xml:space="preserve">Train No. </v>
      </c>
      <c r="E37" s="681" t="str">
        <f t="shared" ca="1" si="20"/>
        <v xml:space="preserve">Train No. </v>
      </c>
      <c r="F37" s="681" t="str">
        <f t="shared" ca="1" si="20"/>
        <v xml:space="preserve">Train No. </v>
      </c>
      <c r="H37" s="336" t="str">
        <f>+H29</f>
        <v>b</v>
      </c>
      <c r="I37" s="336" t="str">
        <f t="shared" ref="I37:N40" si="21">CONCATENATE($H37,I$36)</f>
        <v>b26</v>
      </c>
      <c r="J37" s="336" t="str">
        <f t="shared" si="21"/>
        <v>b27</v>
      </c>
      <c r="K37" s="336" t="str">
        <f t="shared" si="21"/>
        <v>b28</v>
      </c>
      <c r="L37" s="336" t="str">
        <f t="shared" si="21"/>
        <v>b29</v>
      </c>
      <c r="M37" s="336" t="str">
        <f t="shared" si="21"/>
        <v>b30</v>
      </c>
      <c r="N37" s="336" t="str">
        <f t="shared" si="21"/>
        <v>b31</v>
      </c>
    </row>
    <row r="38" spans="1:14">
      <c r="A38" s="337">
        <f t="shared" ref="A38:F38" ca="1" si="22">INDIRECT("'all trains &amp; jobs'!"&amp;I38)</f>
        <v>0</v>
      </c>
      <c r="B38" s="337">
        <f t="shared" ca="1" si="22"/>
        <v>0</v>
      </c>
      <c r="C38" s="337">
        <f t="shared" ca="1" si="22"/>
        <v>0</v>
      </c>
      <c r="D38" s="337">
        <f t="shared" ca="1" si="22"/>
        <v>0</v>
      </c>
      <c r="E38" s="337">
        <f t="shared" ca="1" si="22"/>
        <v>0</v>
      </c>
      <c r="F38" s="337">
        <f t="shared" ca="1" si="22"/>
        <v>0</v>
      </c>
      <c r="H38" s="336" t="str">
        <f>+H30</f>
        <v>c</v>
      </c>
      <c r="I38" s="336" t="str">
        <f t="shared" si="21"/>
        <v>c26</v>
      </c>
      <c r="J38" s="336" t="str">
        <f t="shared" si="21"/>
        <v>c27</v>
      </c>
      <c r="K38" s="336" t="str">
        <f t="shared" si="21"/>
        <v>c28</v>
      </c>
      <c r="L38" s="336" t="str">
        <f t="shared" si="21"/>
        <v>c29</v>
      </c>
      <c r="M38" s="336" t="str">
        <f t="shared" si="21"/>
        <v>c30</v>
      </c>
      <c r="N38" s="336" t="str">
        <f t="shared" si="21"/>
        <v>c31</v>
      </c>
    </row>
    <row r="39" spans="1:14">
      <c r="A39" s="332" t="str">
        <f t="shared" ref="A39:F39" ca="1" si="23">CONCATENATE("From: ",INDIRECT("'all trains &amp; jobs'!"&amp;I39))</f>
        <v xml:space="preserve">From: </v>
      </c>
      <c r="B39" s="332" t="str">
        <f t="shared" ca="1" si="23"/>
        <v xml:space="preserve">From: </v>
      </c>
      <c r="C39" s="332" t="str">
        <f t="shared" ca="1" si="23"/>
        <v xml:space="preserve">From: </v>
      </c>
      <c r="D39" s="332" t="str">
        <f t="shared" ca="1" si="23"/>
        <v xml:space="preserve">From: </v>
      </c>
      <c r="E39" s="332" t="str">
        <f t="shared" ca="1" si="23"/>
        <v xml:space="preserve">From: </v>
      </c>
      <c r="F39" s="332" t="str">
        <f t="shared" ca="1" si="23"/>
        <v xml:space="preserve">From: </v>
      </c>
      <c r="H39" s="336" t="str">
        <f>+H31</f>
        <v>l</v>
      </c>
      <c r="I39" s="336" t="str">
        <f t="shared" si="21"/>
        <v>l26</v>
      </c>
      <c r="J39" s="336" t="str">
        <f t="shared" si="21"/>
        <v>l27</v>
      </c>
      <c r="K39" s="336" t="str">
        <f t="shared" si="21"/>
        <v>l28</v>
      </c>
      <c r="L39" s="336" t="str">
        <f t="shared" si="21"/>
        <v>l29</v>
      </c>
      <c r="M39" s="336" t="str">
        <f t="shared" si="21"/>
        <v>l30</v>
      </c>
      <c r="N39" s="336" t="str">
        <f t="shared" si="21"/>
        <v>l31</v>
      </c>
    </row>
    <row r="40" spans="1:14">
      <c r="A40" s="340" t="str">
        <f t="shared" ref="A40:F40" ca="1" si="24">CONCATENATE("To: ",INDIRECT("'all trains &amp; jobs'!"&amp;I40))</f>
        <v xml:space="preserve">To: </v>
      </c>
      <c r="B40" s="340" t="str">
        <f t="shared" ca="1" si="24"/>
        <v xml:space="preserve">To: </v>
      </c>
      <c r="C40" s="340" t="str">
        <f t="shared" ca="1" si="24"/>
        <v xml:space="preserve">To: </v>
      </c>
      <c r="D40" s="340" t="str">
        <f t="shared" ca="1" si="24"/>
        <v xml:space="preserve">To: </v>
      </c>
      <c r="E40" s="340" t="str">
        <f t="shared" ca="1" si="24"/>
        <v xml:space="preserve">To: </v>
      </c>
      <c r="F40" s="340" t="str">
        <f t="shared" ca="1" si="24"/>
        <v xml:space="preserve">To: </v>
      </c>
      <c r="H40" s="336" t="str">
        <f>+H32</f>
        <v>m</v>
      </c>
      <c r="I40" s="336" t="str">
        <f t="shared" si="21"/>
        <v>m26</v>
      </c>
      <c r="J40" s="336" t="str">
        <f t="shared" si="21"/>
        <v>m27</v>
      </c>
      <c r="K40" s="336" t="str">
        <f t="shared" si="21"/>
        <v>m28</v>
      </c>
      <c r="L40" s="336" t="str">
        <f t="shared" si="21"/>
        <v>m29</v>
      </c>
      <c r="M40" s="336" t="str">
        <f t="shared" si="21"/>
        <v>m30</v>
      </c>
      <c r="N40" s="336" t="str">
        <f t="shared" si="21"/>
        <v>m31</v>
      </c>
    </row>
    <row r="41" spans="1:14">
      <c r="A41" s="331"/>
      <c r="B41" s="331"/>
      <c r="C41" s="331"/>
      <c r="D41" s="331"/>
      <c r="E41" s="331"/>
      <c r="F41" s="331"/>
    </row>
    <row r="42" spans="1:14">
      <c r="A42" s="332"/>
      <c r="B42" s="332"/>
      <c r="C42" s="332"/>
      <c r="D42" s="332"/>
      <c r="E42" s="332"/>
      <c r="F42" s="332"/>
    </row>
    <row r="43" spans="1:14">
      <c r="A43" s="332"/>
      <c r="B43" s="332"/>
      <c r="C43" s="332"/>
      <c r="D43" s="332"/>
      <c r="E43" s="332"/>
      <c r="F43" s="332"/>
    </row>
    <row r="44" spans="1:14">
      <c r="A44" s="333"/>
      <c r="B44" s="333"/>
      <c r="C44" s="333"/>
      <c r="D44" s="333"/>
      <c r="E44" s="333"/>
      <c r="F44" s="333"/>
      <c r="H44" s="334"/>
      <c r="I44" s="334">
        <f>+N36+1</f>
        <v>32</v>
      </c>
      <c r="J44" s="334">
        <f>+I44+1</f>
        <v>33</v>
      </c>
      <c r="K44" s="334">
        <f>+J44+1</f>
        <v>34</v>
      </c>
      <c r="L44" s="334">
        <f>+K44+1</f>
        <v>35</v>
      </c>
      <c r="M44" s="334">
        <f>+L44+1</f>
        <v>36</v>
      </c>
      <c r="N44" s="334">
        <f>+M44+1</f>
        <v>37</v>
      </c>
    </row>
    <row r="45" spans="1:14">
      <c r="A45" s="680" t="str">
        <f t="shared" ref="A45:F45" ca="1" si="25">CONCATENATE("Train No. ",INDIRECT("'all trains &amp; jobs'!"&amp;I45))</f>
        <v xml:space="preserve">Train No. </v>
      </c>
      <c r="B45" s="682" t="str">
        <f t="shared" ca="1" si="25"/>
        <v xml:space="preserve">Train No. </v>
      </c>
      <c r="C45" s="682" t="str">
        <f t="shared" ca="1" si="25"/>
        <v xml:space="preserve">Train No. </v>
      </c>
      <c r="D45" s="682" t="str">
        <f t="shared" ca="1" si="25"/>
        <v xml:space="preserve">Train No. </v>
      </c>
      <c r="E45" s="676" t="str">
        <f t="shared" ca="1" si="25"/>
        <v xml:space="preserve">Train No. </v>
      </c>
      <c r="F45" s="676" t="str">
        <f t="shared" ca="1" si="25"/>
        <v xml:space="preserve">Train No. </v>
      </c>
      <c r="H45" s="336" t="str">
        <f>+H37</f>
        <v>b</v>
      </c>
      <c r="I45" s="336" t="str">
        <f t="shared" ref="I45:N48" si="26">CONCATENATE($H45,I$44)</f>
        <v>b32</v>
      </c>
      <c r="J45" s="336" t="str">
        <f t="shared" si="26"/>
        <v>b33</v>
      </c>
      <c r="K45" s="336" t="str">
        <f t="shared" si="26"/>
        <v>b34</v>
      </c>
      <c r="L45" s="336" t="str">
        <f t="shared" si="26"/>
        <v>b35</v>
      </c>
      <c r="M45" s="336" t="str">
        <f t="shared" si="26"/>
        <v>b36</v>
      </c>
      <c r="N45" s="336" t="str">
        <f t="shared" si="26"/>
        <v>b37</v>
      </c>
    </row>
    <row r="46" spans="1:14">
      <c r="A46" s="337">
        <f t="shared" ref="A46:F46" ca="1" si="27">INDIRECT("'all trains &amp; jobs'!"&amp;I46)</f>
        <v>0</v>
      </c>
      <c r="B46" s="337">
        <f t="shared" ca="1" si="27"/>
        <v>0</v>
      </c>
      <c r="C46" s="337">
        <f t="shared" ca="1" si="27"/>
        <v>0</v>
      </c>
      <c r="D46" s="337">
        <f t="shared" ca="1" si="27"/>
        <v>0</v>
      </c>
      <c r="E46" s="337">
        <f t="shared" ca="1" si="27"/>
        <v>0</v>
      </c>
      <c r="F46" s="337">
        <f t="shared" ca="1" si="27"/>
        <v>0</v>
      </c>
      <c r="H46" s="336" t="str">
        <f>+H38</f>
        <v>c</v>
      </c>
      <c r="I46" s="336" t="str">
        <f t="shared" si="26"/>
        <v>c32</v>
      </c>
      <c r="J46" s="336" t="str">
        <f t="shared" si="26"/>
        <v>c33</v>
      </c>
      <c r="K46" s="336" t="str">
        <f t="shared" si="26"/>
        <v>c34</v>
      </c>
      <c r="L46" s="336" t="str">
        <f t="shared" si="26"/>
        <v>c35</v>
      </c>
      <c r="M46" s="336" t="str">
        <f t="shared" si="26"/>
        <v>c36</v>
      </c>
      <c r="N46" s="336" t="str">
        <f t="shared" si="26"/>
        <v>c37</v>
      </c>
    </row>
    <row r="47" spans="1:14">
      <c r="A47" s="332" t="str">
        <f t="shared" ref="A47:F47" ca="1" si="28">CONCATENATE("From: ",INDIRECT("'all trains &amp; jobs'!"&amp;I47))</f>
        <v xml:space="preserve">From: </v>
      </c>
      <c r="B47" s="332" t="str">
        <f t="shared" ca="1" si="28"/>
        <v xml:space="preserve">From: </v>
      </c>
      <c r="C47" s="332" t="str">
        <f t="shared" ca="1" si="28"/>
        <v xml:space="preserve">From: </v>
      </c>
      <c r="D47" s="332" t="str">
        <f t="shared" ca="1" si="28"/>
        <v xml:space="preserve">From: </v>
      </c>
      <c r="E47" s="332" t="str">
        <f t="shared" ca="1" si="28"/>
        <v xml:space="preserve">From: </v>
      </c>
      <c r="F47" s="332" t="str">
        <f t="shared" ca="1" si="28"/>
        <v xml:space="preserve">From: </v>
      </c>
      <c r="H47" s="336" t="str">
        <f>+H39</f>
        <v>l</v>
      </c>
      <c r="I47" s="336" t="str">
        <f t="shared" si="26"/>
        <v>l32</v>
      </c>
      <c r="J47" s="336" t="str">
        <f t="shared" si="26"/>
        <v>l33</v>
      </c>
      <c r="K47" s="336" t="str">
        <f t="shared" si="26"/>
        <v>l34</v>
      </c>
      <c r="L47" s="336" t="str">
        <f t="shared" si="26"/>
        <v>l35</v>
      </c>
      <c r="M47" s="336" t="str">
        <f t="shared" si="26"/>
        <v>l36</v>
      </c>
      <c r="N47" s="336" t="str">
        <f t="shared" si="26"/>
        <v>l37</v>
      </c>
    </row>
    <row r="48" spans="1:14">
      <c r="A48" s="340" t="str">
        <f t="shared" ref="A48:F48" ca="1" si="29">CONCATENATE("To: ",INDIRECT("'all trains &amp; jobs'!"&amp;I48))</f>
        <v xml:space="preserve">To: </v>
      </c>
      <c r="B48" s="340" t="str">
        <f t="shared" ca="1" si="29"/>
        <v xml:space="preserve">To: </v>
      </c>
      <c r="C48" s="340" t="str">
        <f t="shared" ca="1" si="29"/>
        <v xml:space="preserve">To: </v>
      </c>
      <c r="D48" s="340" t="str">
        <f t="shared" ca="1" si="29"/>
        <v xml:space="preserve">To: </v>
      </c>
      <c r="E48" s="340" t="str">
        <f t="shared" ca="1" si="29"/>
        <v xml:space="preserve">To: </v>
      </c>
      <c r="F48" s="340" t="str">
        <f t="shared" ca="1" si="29"/>
        <v xml:space="preserve">To: </v>
      </c>
      <c r="H48" s="336" t="str">
        <f>+H40</f>
        <v>m</v>
      </c>
      <c r="I48" s="336" t="str">
        <f t="shared" si="26"/>
        <v>m32</v>
      </c>
      <c r="J48" s="336" t="str">
        <f t="shared" si="26"/>
        <v>m33</v>
      </c>
      <c r="K48" s="336" t="str">
        <f t="shared" si="26"/>
        <v>m34</v>
      </c>
      <c r="L48" s="336" t="str">
        <f t="shared" si="26"/>
        <v>m35</v>
      </c>
      <c r="M48" s="336" t="str">
        <f t="shared" si="26"/>
        <v>m36</v>
      </c>
      <c r="N48" s="336" t="str">
        <f t="shared" si="26"/>
        <v>m37</v>
      </c>
    </row>
  </sheetData>
  <printOptions horizontalCentered="1" verticalCentered="1"/>
  <pageMargins left="0.39374999999999999" right="0.39374999999999999" top="0.39374999999999999" bottom="0.39374999999999999" header="0.51180555555555496" footer="0.51180555555555496"/>
  <pageSetup paperSize="9" scale="77" firstPageNumber="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6D9F1"/>
    <pageSetUpPr fitToPage="1"/>
  </sheetPr>
  <dimension ref="A1:N48"/>
  <sheetViews>
    <sheetView zoomScaleNormal="100" workbookViewId="0">
      <selection activeCell="C38" sqref="C38"/>
    </sheetView>
  </sheetViews>
  <sheetFormatPr baseColWidth="10" defaultColWidth="9.140625" defaultRowHeight="15"/>
  <cols>
    <col min="1" max="6" width="28.7109375" customWidth="1"/>
    <col min="7" max="7" width="9.140625" customWidth="1"/>
    <col min="8" max="14" width="9.140625" style="330" customWidth="1"/>
    <col min="15" max="1025" width="11.42578125"/>
  </cols>
  <sheetData>
    <row r="1" spans="1:14">
      <c r="A1" s="331"/>
      <c r="B1" s="331"/>
      <c r="C1" s="331"/>
      <c r="D1" s="331"/>
      <c r="E1" s="331"/>
      <c r="F1" s="331"/>
    </row>
    <row r="2" spans="1:14">
      <c r="A2" s="332"/>
      <c r="B2" s="332"/>
      <c r="C2" s="332"/>
      <c r="D2" s="332"/>
      <c r="E2" s="332"/>
      <c r="F2" s="332"/>
    </row>
    <row r="3" spans="1:14">
      <c r="A3" s="332"/>
      <c r="B3" s="332"/>
      <c r="C3" s="332"/>
      <c r="D3" s="332"/>
      <c r="E3" s="332"/>
      <c r="F3" s="332"/>
    </row>
    <row r="4" spans="1:14">
      <c r="A4" s="333"/>
      <c r="B4" s="333"/>
      <c r="C4" s="333"/>
      <c r="D4" s="333"/>
      <c r="E4" s="333"/>
      <c r="F4" s="333"/>
      <c r="H4" s="334"/>
      <c r="I4" s="334">
        <v>38</v>
      </c>
      <c r="J4" s="334">
        <f>+I4+1</f>
        <v>39</v>
      </c>
      <c r="K4" s="334">
        <f>+J4+1</f>
        <v>40</v>
      </c>
      <c r="L4" s="334">
        <f>+K4+1</f>
        <v>41</v>
      </c>
      <c r="M4" s="334">
        <f>+L4+1</f>
        <v>42</v>
      </c>
      <c r="N4" s="334">
        <f>+M4+1</f>
        <v>43</v>
      </c>
    </row>
    <row r="5" spans="1:14">
      <c r="A5" s="335" t="str">
        <f t="shared" ref="A5:F5" ca="1" si="0">CONCATENATE("Train No. ",INDIRECT("'all trains &amp; jobs'!"&amp;I5))</f>
        <v xml:space="preserve">Train No. </v>
      </c>
      <c r="B5" s="335" t="str">
        <f t="shared" ca="1" si="0"/>
        <v xml:space="preserve">Train No. </v>
      </c>
      <c r="C5" s="341" t="str">
        <f t="shared" ca="1" si="0"/>
        <v xml:space="preserve">Train No. </v>
      </c>
      <c r="D5" s="341" t="str">
        <f t="shared" ca="1" si="0"/>
        <v xml:space="preserve">Train No. </v>
      </c>
      <c r="E5" s="341" t="str">
        <f t="shared" ca="1" si="0"/>
        <v xml:space="preserve">Train No. </v>
      </c>
      <c r="F5" s="342" t="str">
        <f t="shared" ca="1" si="0"/>
        <v xml:space="preserve">Train No. </v>
      </c>
      <c r="H5" s="336" t="s">
        <v>259</v>
      </c>
      <c r="I5" s="336" t="str">
        <f t="shared" ref="I5:N8" si="1">CONCATENATE($H5,I$4)</f>
        <v>b38</v>
      </c>
      <c r="J5" s="336" t="str">
        <f t="shared" si="1"/>
        <v>b39</v>
      </c>
      <c r="K5" s="336" t="str">
        <f t="shared" si="1"/>
        <v>b40</v>
      </c>
      <c r="L5" s="336" t="str">
        <f t="shared" si="1"/>
        <v>b41</v>
      </c>
      <c r="M5" s="336" t="str">
        <f t="shared" si="1"/>
        <v>b42</v>
      </c>
      <c r="N5" s="336" t="str">
        <f t="shared" si="1"/>
        <v>b43</v>
      </c>
    </row>
    <row r="6" spans="1:14">
      <c r="A6" s="337">
        <f t="shared" ref="A6:F6" ca="1" si="2">INDIRECT("'all trains &amp; jobs'!"&amp;I6)</f>
        <v>0</v>
      </c>
      <c r="B6" s="337">
        <f t="shared" ca="1" si="2"/>
        <v>0</v>
      </c>
      <c r="C6" s="337">
        <f t="shared" ca="1" si="2"/>
        <v>0</v>
      </c>
      <c r="D6" s="337">
        <f t="shared" ca="1" si="2"/>
        <v>0</v>
      </c>
      <c r="E6" s="337">
        <f t="shared" ca="1" si="2"/>
        <v>0</v>
      </c>
      <c r="F6" s="337">
        <f t="shared" ca="1" si="2"/>
        <v>0</v>
      </c>
      <c r="H6" s="338" t="s">
        <v>260</v>
      </c>
      <c r="I6" s="336" t="str">
        <f t="shared" si="1"/>
        <v>c38</v>
      </c>
      <c r="J6" s="336" t="str">
        <f t="shared" si="1"/>
        <v>c39</v>
      </c>
      <c r="K6" s="336" t="str">
        <f t="shared" si="1"/>
        <v>c40</v>
      </c>
      <c r="L6" s="336" t="str">
        <f t="shared" si="1"/>
        <v>c41</v>
      </c>
      <c r="M6" s="336" t="str">
        <f t="shared" si="1"/>
        <v>c42</v>
      </c>
      <c r="N6" s="336" t="str">
        <f t="shared" si="1"/>
        <v>c43</v>
      </c>
    </row>
    <row r="7" spans="1:14">
      <c r="A7" s="332" t="str">
        <f t="shared" ref="A7:F7" ca="1" si="3">CONCATENATE("From: ",INDIRECT("'all trains &amp; jobs'!"&amp;I7))</f>
        <v xml:space="preserve">From: </v>
      </c>
      <c r="B7" s="332" t="str">
        <f t="shared" ca="1" si="3"/>
        <v xml:space="preserve">From: </v>
      </c>
      <c r="C7" s="332" t="str">
        <f t="shared" ca="1" si="3"/>
        <v xml:space="preserve">From: </v>
      </c>
      <c r="D7" s="332" t="str">
        <f t="shared" ca="1" si="3"/>
        <v xml:space="preserve">From: </v>
      </c>
      <c r="E7" s="332" t="str">
        <f t="shared" ca="1" si="3"/>
        <v xml:space="preserve">From: </v>
      </c>
      <c r="F7" s="332" t="str">
        <f t="shared" ca="1" si="3"/>
        <v xml:space="preserve">From: </v>
      </c>
      <c r="H7" s="339" t="s">
        <v>261</v>
      </c>
      <c r="I7" s="336" t="str">
        <f t="shared" si="1"/>
        <v>l38</v>
      </c>
      <c r="J7" s="336" t="str">
        <f t="shared" si="1"/>
        <v>l39</v>
      </c>
      <c r="K7" s="336" t="str">
        <f t="shared" si="1"/>
        <v>l40</v>
      </c>
      <c r="L7" s="336" t="str">
        <f t="shared" si="1"/>
        <v>l41</v>
      </c>
      <c r="M7" s="336" t="str">
        <f t="shared" si="1"/>
        <v>l42</v>
      </c>
      <c r="N7" s="336" t="str">
        <f t="shared" si="1"/>
        <v>l43</v>
      </c>
    </row>
    <row r="8" spans="1:14">
      <c r="A8" s="340" t="str">
        <f t="shared" ref="A8:F8" ca="1" si="4">CONCATENATE("To: ",INDIRECT("'all trains &amp; jobs'!"&amp;I8))</f>
        <v xml:space="preserve">To: </v>
      </c>
      <c r="B8" s="340" t="str">
        <f t="shared" ca="1" si="4"/>
        <v xml:space="preserve">To: </v>
      </c>
      <c r="C8" s="340" t="str">
        <f t="shared" ca="1" si="4"/>
        <v xml:space="preserve">To: </v>
      </c>
      <c r="D8" s="340" t="str">
        <f t="shared" ca="1" si="4"/>
        <v xml:space="preserve">To: </v>
      </c>
      <c r="E8" s="340" t="str">
        <f t="shared" ca="1" si="4"/>
        <v xml:space="preserve">To: </v>
      </c>
      <c r="F8" s="340" t="str">
        <f t="shared" ca="1" si="4"/>
        <v xml:space="preserve">To: </v>
      </c>
      <c r="H8" s="339" t="s">
        <v>262</v>
      </c>
      <c r="I8" s="336" t="str">
        <f t="shared" si="1"/>
        <v>m38</v>
      </c>
      <c r="J8" s="336" t="str">
        <f t="shared" si="1"/>
        <v>m39</v>
      </c>
      <c r="K8" s="336" t="str">
        <f t="shared" si="1"/>
        <v>m40</v>
      </c>
      <c r="L8" s="336" t="str">
        <f t="shared" si="1"/>
        <v>m41</v>
      </c>
      <c r="M8" s="336" t="str">
        <f t="shared" si="1"/>
        <v>m42</v>
      </c>
      <c r="N8" s="336" t="str">
        <f t="shared" si="1"/>
        <v>m43</v>
      </c>
    </row>
    <row r="9" spans="1:14">
      <c r="A9" s="331"/>
      <c r="B9" s="331"/>
      <c r="C9" s="331"/>
      <c r="D9" s="331"/>
      <c r="E9" s="331"/>
      <c r="F9" s="331"/>
    </row>
    <row r="10" spans="1:14">
      <c r="A10" s="332"/>
      <c r="B10" s="332"/>
      <c r="C10" s="332"/>
      <c r="D10" s="332"/>
      <c r="E10" s="332"/>
      <c r="F10" s="332"/>
    </row>
    <row r="11" spans="1:14">
      <c r="A11" s="332"/>
      <c r="B11" s="332"/>
      <c r="C11" s="332"/>
      <c r="D11" s="332"/>
      <c r="E11" s="332"/>
      <c r="F11" s="332"/>
    </row>
    <row r="12" spans="1:14">
      <c r="A12" s="333"/>
      <c r="B12" s="333"/>
      <c r="C12" s="333"/>
      <c r="D12" s="333"/>
      <c r="E12" s="333"/>
      <c r="F12" s="333"/>
      <c r="H12" s="334"/>
      <c r="I12" s="334">
        <f>+N4+1</f>
        <v>44</v>
      </c>
      <c r="J12" s="334">
        <f>+I12+1</f>
        <v>45</v>
      </c>
      <c r="K12" s="334">
        <f>+J12+1</f>
        <v>46</v>
      </c>
      <c r="L12" s="334">
        <f>+K12+1</f>
        <v>47</v>
      </c>
      <c r="M12" s="334">
        <f>+L12+1</f>
        <v>48</v>
      </c>
      <c r="N12" s="334">
        <f>+M12+1</f>
        <v>49</v>
      </c>
    </row>
    <row r="13" spans="1:14">
      <c r="A13" s="342" t="str">
        <f t="shared" ref="A13:F13" ca="1" si="5">CONCATENATE("Train No. ",INDIRECT("'all trains &amp; jobs'!"&amp;I13))</f>
        <v xml:space="preserve">Train No. </v>
      </c>
      <c r="B13" s="342" t="str">
        <f t="shared" ca="1" si="5"/>
        <v xml:space="preserve">Train No. </v>
      </c>
      <c r="C13" s="343" t="str">
        <f t="shared" ca="1" si="5"/>
        <v xml:space="preserve">Train No. </v>
      </c>
      <c r="D13" s="343" t="str">
        <f t="shared" ca="1" si="5"/>
        <v xml:space="preserve">Train No. </v>
      </c>
      <c r="E13" s="343" t="str">
        <f t="shared" ca="1" si="5"/>
        <v xml:space="preserve">Train No. </v>
      </c>
      <c r="F13" s="343" t="str">
        <f t="shared" ca="1" si="5"/>
        <v xml:space="preserve">Train No. </v>
      </c>
      <c r="H13" s="336" t="s">
        <v>259</v>
      </c>
      <c r="I13" s="336" t="str">
        <f t="shared" ref="I13:N16" si="6">CONCATENATE($H13,I$12)</f>
        <v>b44</v>
      </c>
      <c r="J13" s="336" t="str">
        <f t="shared" si="6"/>
        <v>b45</v>
      </c>
      <c r="K13" s="336" t="str">
        <f t="shared" si="6"/>
        <v>b46</v>
      </c>
      <c r="L13" s="336" t="str">
        <f t="shared" si="6"/>
        <v>b47</v>
      </c>
      <c r="M13" s="336" t="str">
        <f t="shared" si="6"/>
        <v>b48</v>
      </c>
      <c r="N13" s="336" t="str">
        <f t="shared" si="6"/>
        <v>b49</v>
      </c>
    </row>
    <row r="14" spans="1:14">
      <c r="A14" s="337">
        <f t="shared" ref="A14:F14" ca="1" si="7">INDIRECT("'all trains &amp; jobs'!"&amp;I14)</f>
        <v>0</v>
      </c>
      <c r="B14" s="337">
        <f t="shared" ca="1" si="7"/>
        <v>0</v>
      </c>
      <c r="C14" s="337">
        <f t="shared" ca="1" si="7"/>
        <v>0</v>
      </c>
      <c r="D14" s="337">
        <f t="shared" ca="1" si="7"/>
        <v>0</v>
      </c>
      <c r="E14" s="337">
        <f t="shared" ca="1" si="7"/>
        <v>0</v>
      </c>
      <c r="F14" s="337">
        <f t="shared" ca="1" si="7"/>
        <v>0</v>
      </c>
      <c r="H14" s="338" t="s">
        <v>260</v>
      </c>
      <c r="I14" s="336" t="str">
        <f t="shared" si="6"/>
        <v>c44</v>
      </c>
      <c r="J14" s="336" t="str">
        <f t="shared" si="6"/>
        <v>c45</v>
      </c>
      <c r="K14" s="336" t="str">
        <f t="shared" si="6"/>
        <v>c46</v>
      </c>
      <c r="L14" s="336" t="str">
        <f t="shared" si="6"/>
        <v>c47</v>
      </c>
      <c r="M14" s="336" t="str">
        <f t="shared" si="6"/>
        <v>c48</v>
      </c>
      <c r="N14" s="336" t="str">
        <f t="shared" si="6"/>
        <v>c49</v>
      </c>
    </row>
    <row r="15" spans="1:14">
      <c r="A15" s="332" t="str">
        <f t="shared" ref="A15:F15" ca="1" si="8">CONCATENATE("From: ",INDIRECT("'all trains &amp; jobs'!"&amp;I15))</f>
        <v xml:space="preserve">From: </v>
      </c>
      <c r="B15" s="332" t="str">
        <f t="shared" ca="1" si="8"/>
        <v xml:space="preserve">From: </v>
      </c>
      <c r="C15" s="332" t="str">
        <f t="shared" ca="1" si="8"/>
        <v xml:space="preserve">From: </v>
      </c>
      <c r="D15" s="332" t="str">
        <f t="shared" ca="1" si="8"/>
        <v xml:space="preserve">From: </v>
      </c>
      <c r="E15" s="332" t="str">
        <f t="shared" ca="1" si="8"/>
        <v xml:space="preserve">From: </v>
      </c>
      <c r="F15" s="332" t="str">
        <f t="shared" ca="1" si="8"/>
        <v xml:space="preserve">From: </v>
      </c>
      <c r="H15" s="339" t="s">
        <v>261</v>
      </c>
      <c r="I15" s="336" t="str">
        <f t="shared" si="6"/>
        <v>l44</v>
      </c>
      <c r="J15" s="336" t="str">
        <f t="shared" si="6"/>
        <v>l45</v>
      </c>
      <c r="K15" s="336" t="str">
        <f t="shared" si="6"/>
        <v>l46</v>
      </c>
      <c r="L15" s="336" t="str">
        <f t="shared" si="6"/>
        <v>l47</v>
      </c>
      <c r="M15" s="336" t="str">
        <f t="shared" si="6"/>
        <v>l48</v>
      </c>
      <c r="N15" s="336" t="str">
        <f t="shared" si="6"/>
        <v>l49</v>
      </c>
    </row>
    <row r="16" spans="1:14">
      <c r="A16" s="340" t="str">
        <f t="shared" ref="A16:F16" ca="1" si="9">CONCATENATE("To: ",INDIRECT("'all trains &amp; jobs'!"&amp;I16))</f>
        <v xml:space="preserve">To: </v>
      </c>
      <c r="B16" s="340" t="str">
        <f t="shared" ca="1" si="9"/>
        <v xml:space="preserve">To: </v>
      </c>
      <c r="C16" s="340" t="str">
        <f t="shared" ca="1" si="9"/>
        <v xml:space="preserve">To: </v>
      </c>
      <c r="D16" s="340" t="str">
        <f t="shared" ca="1" si="9"/>
        <v xml:space="preserve">To: </v>
      </c>
      <c r="E16" s="340" t="str">
        <f t="shared" ca="1" si="9"/>
        <v xml:space="preserve">To: </v>
      </c>
      <c r="F16" s="340" t="str">
        <f t="shared" ca="1" si="9"/>
        <v xml:space="preserve">To: </v>
      </c>
      <c r="H16" s="339" t="s">
        <v>262</v>
      </c>
      <c r="I16" s="336" t="str">
        <f t="shared" si="6"/>
        <v>m44</v>
      </c>
      <c r="J16" s="336" t="str">
        <f t="shared" si="6"/>
        <v>m45</v>
      </c>
      <c r="K16" s="336" t="str">
        <f t="shared" si="6"/>
        <v>m46</v>
      </c>
      <c r="L16" s="336" t="str">
        <f t="shared" si="6"/>
        <v>m47</v>
      </c>
      <c r="M16" s="336" t="str">
        <f t="shared" si="6"/>
        <v>m48</v>
      </c>
      <c r="N16" s="336" t="str">
        <f t="shared" si="6"/>
        <v>m49</v>
      </c>
    </row>
    <row r="17" spans="1:14">
      <c r="A17" s="331"/>
      <c r="B17" s="331"/>
      <c r="C17" s="331"/>
      <c r="D17" s="331"/>
      <c r="E17" s="331"/>
      <c r="F17" s="331"/>
    </row>
    <row r="18" spans="1:14">
      <c r="A18" s="332"/>
      <c r="B18" s="332"/>
      <c r="C18" s="332"/>
      <c r="D18" s="332"/>
      <c r="E18" s="332"/>
      <c r="F18" s="332"/>
    </row>
    <row r="19" spans="1:14">
      <c r="A19" s="332"/>
      <c r="B19" s="332"/>
      <c r="C19" s="332"/>
      <c r="D19" s="332"/>
      <c r="E19" s="332"/>
      <c r="F19" s="332"/>
    </row>
    <row r="20" spans="1:14">
      <c r="A20" s="333"/>
      <c r="B20" s="333"/>
      <c r="C20" s="333"/>
      <c r="D20" s="333"/>
      <c r="E20" s="333"/>
      <c r="F20" s="333"/>
      <c r="H20" s="334"/>
      <c r="I20" s="334">
        <f>+N12+1</f>
        <v>50</v>
      </c>
      <c r="J20" s="334">
        <f>+I20+1</f>
        <v>51</v>
      </c>
      <c r="K20" s="334">
        <f>+J20+1</f>
        <v>52</v>
      </c>
      <c r="L20" s="334">
        <f>+K20+1</f>
        <v>53</v>
      </c>
      <c r="M20" s="334">
        <f>+L20+1</f>
        <v>54</v>
      </c>
      <c r="N20" s="334">
        <f>+M20+1</f>
        <v>55</v>
      </c>
    </row>
    <row r="21" spans="1:14">
      <c r="A21" s="343" t="str">
        <f t="shared" ref="A21:F21" ca="1" si="10">CONCATENATE("Train No. ",INDIRECT("'all trains &amp; jobs'!"&amp;I21))</f>
        <v xml:space="preserve">Train No. </v>
      </c>
      <c r="B21" s="343" t="str">
        <f t="shared" ca="1" si="10"/>
        <v xml:space="preserve">Train No. </v>
      </c>
      <c r="C21" s="343" t="str">
        <f t="shared" ca="1" si="10"/>
        <v xml:space="preserve">Train No. </v>
      </c>
      <c r="D21" s="343" t="str">
        <f t="shared" ca="1" si="10"/>
        <v xml:space="preserve">Train No. </v>
      </c>
      <c r="E21" s="343" t="str">
        <f t="shared" ca="1" si="10"/>
        <v xml:space="preserve">Train No. </v>
      </c>
      <c r="F21" s="343" t="str">
        <f t="shared" ca="1" si="10"/>
        <v xml:space="preserve">Train No. </v>
      </c>
      <c r="H21" s="336" t="s">
        <v>259</v>
      </c>
      <c r="I21" s="336" t="str">
        <f t="shared" ref="I21:N24" si="11">CONCATENATE($H21,I$20)</f>
        <v>b50</v>
      </c>
      <c r="J21" s="336" t="str">
        <f t="shared" si="11"/>
        <v>b51</v>
      </c>
      <c r="K21" s="336" t="str">
        <f t="shared" si="11"/>
        <v>b52</v>
      </c>
      <c r="L21" s="336" t="str">
        <f t="shared" si="11"/>
        <v>b53</v>
      </c>
      <c r="M21" s="336" t="str">
        <f t="shared" si="11"/>
        <v>b54</v>
      </c>
      <c r="N21" s="336" t="str">
        <f t="shared" si="11"/>
        <v>b55</v>
      </c>
    </row>
    <row r="22" spans="1:14">
      <c r="A22" s="337">
        <f t="shared" ref="A22:F22" ca="1" si="12">INDIRECT("'all trains &amp; jobs'!"&amp;I22)</f>
        <v>0</v>
      </c>
      <c r="B22" s="337">
        <f t="shared" ca="1" si="12"/>
        <v>0</v>
      </c>
      <c r="C22" s="337">
        <f t="shared" ca="1" si="12"/>
        <v>0</v>
      </c>
      <c r="D22" s="337">
        <f t="shared" ca="1" si="12"/>
        <v>0</v>
      </c>
      <c r="E22" s="337">
        <f t="shared" ca="1" si="12"/>
        <v>0</v>
      </c>
      <c r="F22" s="337">
        <f t="shared" ca="1" si="12"/>
        <v>0</v>
      </c>
      <c r="H22" s="338" t="s">
        <v>260</v>
      </c>
      <c r="I22" s="336" t="str">
        <f t="shared" si="11"/>
        <v>c50</v>
      </c>
      <c r="J22" s="336" t="str">
        <f t="shared" si="11"/>
        <v>c51</v>
      </c>
      <c r="K22" s="336" t="str">
        <f t="shared" si="11"/>
        <v>c52</v>
      </c>
      <c r="L22" s="336" t="str">
        <f t="shared" si="11"/>
        <v>c53</v>
      </c>
      <c r="M22" s="336" t="str">
        <f t="shared" si="11"/>
        <v>c54</v>
      </c>
      <c r="N22" s="336" t="str">
        <f t="shared" si="11"/>
        <v>c55</v>
      </c>
    </row>
    <row r="23" spans="1:14">
      <c r="A23" s="332" t="str">
        <f t="shared" ref="A23:F23" ca="1" si="13">CONCATENATE("From: ",INDIRECT("'all trains &amp; jobs'!"&amp;I23))</f>
        <v xml:space="preserve">From: </v>
      </c>
      <c r="B23" s="332" t="str">
        <f t="shared" ca="1" si="13"/>
        <v xml:space="preserve">From: </v>
      </c>
      <c r="C23" s="332" t="str">
        <f t="shared" ca="1" si="13"/>
        <v xml:space="preserve">From: </v>
      </c>
      <c r="D23" s="332" t="str">
        <f t="shared" ca="1" si="13"/>
        <v xml:space="preserve">From: </v>
      </c>
      <c r="E23" s="332" t="str">
        <f t="shared" ca="1" si="13"/>
        <v xml:space="preserve">From: </v>
      </c>
      <c r="F23" s="332" t="str">
        <f t="shared" ca="1" si="13"/>
        <v xml:space="preserve">From: </v>
      </c>
      <c r="H23" s="339" t="s">
        <v>261</v>
      </c>
      <c r="I23" s="336" t="str">
        <f t="shared" si="11"/>
        <v>l50</v>
      </c>
      <c r="J23" s="336" t="str">
        <f t="shared" si="11"/>
        <v>l51</v>
      </c>
      <c r="K23" s="336" t="str">
        <f t="shared" si="11"/>
        <v>l52</v>
      </c>
      <c r="L23" s="336" t="str">
        <f t="shared" si="11"/>
        <v>l53</v>
      </c>
      <c r="M23" s="336" t="str">
        <f t="shared" si="11"/>
        <v>l54</v>
      </c>
      <c r="N23" s="336" t="str">
        <f t="shared" si="11"/>
        <v>l55</v>
      </c>
    </row>
    <row r="24" spans="1:14">
      <c r="A24" s="340" t="str">
        <f t="shared" ref="A24:F24" ca="1" si="14">CONCATENATE("To: ",INDIRECT("'all trains &amp; jobs'!"&amp;I24))</f>
        <v xml:space="preserve">To: </v>
      </c>
      <c r="B24" s="340" t="str">
        <f t="shared" ca="1" si="14"/>
        <v xml:space="preserve">To: </v>
      </c>
      <c r="C24" s="340" t="str">
        <f t="shared" ca="1" si="14"/>
        <v xml:space="preserve">To: </v>
      </c>
      <c r="D24" s="340" t="str">
        <f t="shared" ca="1" si="14"/>
        <v xml:space="preserve">To: </v>
      </c>
      <c r="E24" s="340" t="str">
        <f t="shared" ca="1" si="14"/>
        <v xml:space="preserve">To: </v>
      </c>
      <c r="F24" s="340" t="str">
        <f t="shared" ca="1" si="14"/>
        <v xml:space="preserve">To: </v>
      </c>
      <c r="H24" s="339" t="s">
        <v>262</v>
      </c>
      <c r="I24" s="336" t="str">
        <f t="shared" si="11"/>
        <v>m50</v>
      </c>
      <c r="J24" s="336" t="str">
        <f t="shared" si="11"/>
        <v>m51</v>
      </c>
      <c r="K24" s="336" t="str">
        <f t="shared" si="11"/>
        <v>m52</v>
      </c>
      <c r="L24" s="336" t="str">
        <f t="shared" si="11"/>
        <v>m53</v>
      </c>
      <c r="M24" s="336" t="str">
        <f t="shared" si="11"/>
        <v>m54</v>
      </c>
      <c r="N24" s="336" t="str">
        <f t="shared" si="11"/>
        <v>m55</v>
      </c>
    </row>
    <row r="25" spans="1:14">
      <c r="A25" s="331"/>
      <c r="B25" s="331"/>
      <c r="C25" s="331"/>
      <c r="D25" s="331"/>
      <c r="E25" s="331"/>
      <c r="F25" s="331"/>
    </row>
    <row r="26" spans="1:14">
      <c r="A26" s="332"/>
      <c r="B26" s="332"/>
      <c r="C26" s="332"/>
      <c r="D26" s="332"/>
      <c r="E26" s="332"/>
      <c r="F26" s="332"/>
    </row>
    <row r="27" spans="1:14">
      <c r="A27" s="332"/>
      <c r="B27" s="332"/>
      <c r="C27" s="332"/>
      <c r="D27" s="332"/>
      <c r="E27" s="332"/>
      <c r="F27" s="332"/>
    </row>
    <row r="28" spans="1:14">
      <c r="A28" s="333"/>
      <c r="B28" s="333"/>
      <c r="C28" s="333"/>
      <c r="D28" s="333"/>
      <c r="E28" s="333"/>
      <c r="F28" s="333"/>
      <c r="H28" s="334"/>
      <c r="I28" s="334">
        <f>+N20+1</f>
        <v>56</v>
      </c>
      <c r="J28" s="334">
        <f>+I28+1</f>
        <v>57</v>
      </c>
      <c r="K28" s="334">
        <f>+J28+1</f>
        <v>58</v>
      </c>
      <c r="L28" s="334">
        <f>+K28+1</f>
        <v>59</v>
      </c>
      <c r="M28" s="334">
        <f>+L28+1</f>
        <v>60</v>
      </c>
      <c r="N28" s="334">
        <f>+M28+1</f>
        <v>61</v>
      </c>
    </row>
    <row r="29" spans="1:14">
      <c r="A29" s="343" t="str">
        <f t="shared" ref="A29:F29" ca="1" si="15">CONCATENATE("Train No. ",INDIRECT("'all trains &amp; jobs'!"&amp;I29))</f>
        <v xml:space="preserve">Train No. </v>
      </c>
      <c r="B29" s="343" t="str">
        <f t="shared" ca="1" si="15"/>
        <v xml:space="preserve">Train No. </v>
      </c>
      <c r="C29" s="343" t="str">
        <f t="shared" ca="1" si="15"/>
        <v xml:space="preserve">Train No. </v>
      </c>
      <c r="D29" s="343" t="str">
        <f t="shared" ca="1" si="15"/>
        <v xml:space="preserve">Train No. </v>
      </c>
      <c r="E29" s="343" t="str">
        <f t="shared" ca="1" si="15"/>
        <v xml:space="preserve">Train No. </v>
      </c>
      <c r="F29" s="343" t="str">
        <f t="shared" ca="1" si="15"/>
        <v xml:space="preserve">Train No. </v>
      </c>
      <c r="H29" s="336" t="s">
        <v>259</v>
      </c>
      <c r="I29" s="336" t="str">
        <f t="shared" ref="I29:N32" si="16">CONCATENATE($H29,I$28)</f>
        <v>b56</v>
      </c>
      <c r="J29" s="336" t="str">
        <f t="shared" si="16"/>
        <v>b57</v>
      </c>
      <c r="K29" s="336" t="str">
        <f t="shared" si="16"/>
        <v>b58</v>
      </c>
      <c r="L29" s="336" t="str">
        <f t="shared" si="16"/>
        <v>b59</v>
      </c>
      <c r="M29" s="336" t="str">
        <f t="shared" si="16"/>
        <v>b60</v>
      </c>
      <c r="N29" s="336" t="str">
        <f t="shared" si="16"/>
        <v>b61</v>
      </c>
    </row>
    <row r="30" spans="1:14">
      <c r="A30" s="337">
        <f t="shared" ref="A30:F30" ca="1" si="17">INDIRECT("'all trains &amp; jobs'!"&amp;I30)</f>
        <v>0</v>
      </c>
      <c r="B30" s="337">
        <f t="shared" ca="1" si="17"/>
        <v>0</v>
      </c>
      <c r="C30" s="337">
        <f t="shared" ca="1" si="17"/>
        <v>0</v>
      </c>
      <c r="D30" s="337">
        <f t="shared" ca="1" si="17"/>
        <v>0</v>
      </c>
      <c r="E30" s="337">
        <f t="shared" ca="1" si="17"/>
        <v>0</v>
      </c>
      <c r="F30" s="337">
        <f t="shared" ca="1" si="17"/>
        <v>0</v>
      </c>
      <c r="H30" s="338" t="s">
        <v>260</v>
      </c>
      <c r="I30" s="336" t="str">
        <f t="shared" si="16"/>
        <v>c56</v>
      </c>
      <c r="J30" s="336" t="str">
        <f t="shared" si="16"/>
        <v>c57</v>
      </c>
      <c r="K30" s="336" t="str">
        <f t="shared" si="16"/>
        <v>c58</v>
      </c>
      <c r="L30" s="336" t="str">
        <f t="shared" si="16"/>
        <v>c59</v>
      </c>
      <c r="M30" s="336" t="str">
        <f t="shared" si="16"/>
        <v>c60</v>
      </c>
      <c r="N30" s="336" t="str">
        <f t="shared" si="16"/>
        <v>c61</v>
      </c>
    </row>
    <row r="31" spans="1:14">
      <c r="A31" s="332" t="str">
        <f t="shared" ref="A31:F31" ca="1" si="18">CONCATENATE("From: ",INDIRECT("'all trains &amp; jobs'!"&amp;I31))</f>
        <v xml:space="preserve">From: </v>
      </c>
      <c r="B31" s="332" t="str">
        <f t="shared" ca="1" si="18"/>
        <v xml:space="preserve">From: </v>
      </c>
      <c r="C31" s="332" t="str">
        <f t="shared" ca="1" si="18"/>
        <v xml:space="preserve">From: </v>
      </c>
      <c r="D31" s="332" t="str">
        <f t="shared" ca="1" si="18"/>
        <v xml:space="preserve">From: </v>
      </c>
      <c r="E31" s="332" t="str">
        <f t="shared" ca="1" si="18"/>
        <v xml:space="preserve">From: </v>
      </c>
      <c r="F31" s="332" t="str">
        <f t="shared" ca="1" si="18"/>
        <v xml:space="preserve">From: </v>
      </c>
      <c r="H31" s="339" t="s">
        <v>261</v>
      </c>
      <c r="I31" s="336" t="str">
        <f t="shared" si="16"/>
        <v>l56</v>
      </c>
      <c r="J31" s="336" t="str">
        <f t="shared" si="16"/>
        <v>l57</v>
      </c>
      <c r="K31" s="336" t="str">
        <f t="shared" si="16"/>
        <v>l58</v>
      </c>
      <c r="L31" s="336" t="str">
        <f t="shared" si="16"/>
        <v>l59</v>
      </c>
      <c r="M31" s="336" t="str">
        <f t="shared" si="16"/>
        <v>l60</v>
      </c>
      <c r="N31" s="336" t="str">
        <f t="shared" si="16"/>
        <v>l61</v>
      </c>
    </row>
    <row r="32" spans="1:14">
      <c r="A32" s="340" t="str">
        <f t="shared" ref="A32:F32" ca="1" si="19">CONCATENATE("To: ",INDIRECT("'all trains &amp; jobs'!"&amp;I32))</f>
        <v xml:space="preserve">To: </v>
      </c>
      <c r="B32" s="340" t="str">
        <f t="shared" ca="1" si="19"/>
        <v xml:space="preserve">To: </v>
      </c>
      <c r="C32" s="340" t="str">
        <f t="shared" ca="1" si="19"/>
        <v xml:space="preserve">To: </v>
      </c>
      <c r="D32" s="340" t="str">
        <f t="shared" ca="1" si="19"/>
        <v xml:space="preserve">To: </v>
      </c>
      <c r="E32" s="340" t="str">
        <f t="shared" ca="1" si="19"/>
        <v xml:space="preserve">To: </v>
      </c>
      <c r="F32" s="340" t="str">
        <f t="shared" ca="1" si="19"/>
        <v xml:space="preserve">To: </v>
      </c>
      <c r="H32" s="339" t="s">
        <v>262</v>
      </c>
      <c r="I32" s="336" t="str">
        <f t="shared" si="16"/>
        <v>m56</v>
      </c>
      <c r="J32" s="336" t="str">
        <f t="shared" si="16"/>
        <v>m57</v>
      </c>
      <c r="K32" s="336" t="str">
        <f t="shared" si="16"/>
        <v>m58</v>
      </c>
      <c r="L32" s="336" t="str">
        <f t="shared" si="16"/>
        <v>m59</v>
      </c>
      <c r="M32" s="336" t="str">
        <f t="shared" si="16"/>
        <v>m60</v>
      </c>
      <c r="N32" s="336" t="str">
        <f t="shared" si="16"/>
        <v>m61</v>
      </c>
    </row>
    <row r="33" spans="1:14">
      <c r="A33" s="331"/>
      <c r="B33" s="331"/>
      <c r="C33" s="331"/>
      <c r="D33" s="331"/>
      <c r="E33" s="331"/>
      <c r="F33" s="331"/>
    </row>
    <row r="34" spans="1:14">
      <c r="A34" s="332"/>
      <c r="B34" s="332"/>
      <c r="C34" s="332"/>
      <c r="D34" s="332"/>
      <c r="E34" s="332"/>
      <c r="F34" s="332"/>
    </row>
    <row r="35" spans="1:14">
      <c r="A35" s="332"/>
      <c r="B35" s="332"/>
      <c r="C35" s="332"/>
      <c r="D35" s="332"/>
      <c r="E35" s="332"/>
      <c r="F35" s="332"/>
    </row>
    <row r="36" spans="1:14">
      <c r="A36" s="333"/>
      <c r="B36" s="333"/>
      <c r="C36" s="333"/>
      <c r="D36" s="333"/>
      <c r="E36" s="333"/>
      <c r="F36" s="333"/>
      <c r="H36" s="334"/>
      <c r="I36" s="334">
        <f>+N28+1</f>
        <v>62</v>
      </c>
      <c r="J36" s="334">
        <f>+I36+1</f>
        <v>63</v>
      </c>
      <c r="K36" s="334">
        <f>+J36+1</f>
        <v>64</v>
      </c>
      <c r="L36" s="334">
        <f>+K36+1</f>
        <v>65</v>
      </c>
      <c r="M36" s="334">
        <f>+L36+1</f>
        <v>66</v>
      </c>
      <c r="N36" s="334">
        <f>+M36+1</f>
        <v>67</v>
      </c>
    </row>
    <row r="37" spans="1:14">
      <c r="A37" s="343" t="str">
        <f t="shared" ref="A37:F37" ca="1" si="20">CONCATENATE("Train No. ",INDIRECT("'all trains &amp; jobs'!"&amp;I37))</f>
        <v xml:space="preserve">Train No. </v>
      </c>
      <c r="B37" s="343" t="str">
        <f t="shared" ca="1" si="20"/>
        <v xml:space="preserve">Train No. </v>
      </c>
      <c r="C37" s="343" t="str">
        <f t="shared" ca="1" si="20"/>
        <v xml:space="preserve">Train No. </v>
      </c>
      <c r="D37" s="343" t="str">
        <f t="shared" ca="1" si="20"/>
        <v xml:space="preserve">Train No. </v>
      </c>
      <c r="E37" s="343" t="str">
        <f t="shared" ca="1" si="20"/>
        <v xml:space="preserve">Train No. </v>
      </c>
      <c r="F37" s="343" t="str">
        <f t="shared" ca="1" si="20"/>
        <v xml:space="preserve">Train No. </v>
      </c>
      <c r="H37" s="336" t="s">
        <v>259</v>
      </c>
      <c r="I37" s="336" t="str">
        <f t="shared" ref="I37:N40" si="21">CONCATENATE($H37,I$36)</f>
        <v>b62</v>
      </c>
      <c r="J37" s="336" t="str">
        <f t="shared" si="21"/>
        <v>b63</v>
      </c>
      <c r="K37" s="336" t="str">
        <f t="shared" si="21"/>
        <v>b64</v>
      </c>
      <c r="L37" s="336" t="str">
        <f t="shared" si="21"/>
        <v>b65</v>
      </c>
      <c r="M37" s="336" t="str">
        <f t="shared" si="21"/>
        <v>b66</v>
      </c>
      <c r="N37" s="336" t="str">
        <f t="shared" si="21"/>
        <v>b67</v>
      </c>
    </row>
    <row r="38" spans="1:14">
      <c r="A38" s="337">
        <f t="shared" ref="A38:F38" ca="1" si="22">INDIRECT("'all trains &amp; jobs'!"&amp;I38)</f>
        <v>0</v>
      </c>
      <c r="B38" s="337">
        <f t="shared" ca="1" si="22"/>
        <v>0</v>
      </c>
      <c r="C38" s="337">
        <f t="shared" ca="1" si="22"/>
        <v>0</v>
      </c>
      <c r="D38" s="337">
        <f t="shared" ca="1" si="22"/>
        <v>0</v>
      </c>
      <c r="E38" s="337">
        <f t="shared" ca="1" si="22"/>
        <v>0</v>
      </c>
      <c r="F38" s="337">
        <f t="shared" ca="1" si="22"/>
        <v>0</v>
      </c>
      <c r="H38" s="338" t="s">
        <v>260</v>
      </c>
      <c r="I38" s="336" t="str">
        <f t="shared" si="21"/>
        <v>c62</v>
      </c>
      <c r="J38" s="336" t="str">
        <f t="shared" si="21"/>
        <v>c63</v>
      </c>
      <c r="K38" s="336" t="str">
        <f t="shared" si="21"/>
        <v>c64</v>
      </c>
      <c r="L38" s="336" t="str">
        <f t="shared" si="21"/>
        <v>c65</v>
      </c>
      <c r="M38" s="336" t="str">
        <f t="shared" si="21"/>
        <v>c66</v>
      </c>
      <c r="N38" s="336" t="str">
        <f t="shared" si="21"/>
        <v>c67</v>
      </c>
    </row>
    <row r="39" spans="1:14">
      <c r="A39" s="332" t="str">
        <f t="shared" ref="A39:F39" ca="1" si="23">CONCATENATE("From: ",INDIRECT("'all trains &amp; jobs'!"&amp;I39))</f>
        <v xml:space="preserve">From: </v>
      </c>
      <c r="B39" s="332" t="str">
        <f t="shared" ca="1" si="23"/>
        <v xml:space="preserve">From: </v>
      </c>
      <c r="C39" s="332" t="str">
        <f t="shared" ca="1" si="23"/>
        <v xml:space="preserve">From: </v>
      </c>
      <c r="D39" s="332" t="str">
        <f t="shared" ca="1" si="23"/>
        <v xml:space="preserve">From: </v>
      </c>
      <c r="E39" s="332" t="str">
        <f t="shared" ca="1" si="23"/>
        <v xml:space="preserve">From: </v>
      </c>
      <c r="F39" s="332" t="str">
        <f t="shared" ca="1" si="23"/>
        <v xml:space="preserve">From: </v>
      </c>
      <c r="H39" s="339" t="s">
        <v>261</v>
      </c>
      <c r="I39" s="336" t="str">
        <f t="shared" si="21"/>
        <v>l62</v>
      </c>
      <c r="J39" s="336" t="str">
        <f t="shared" si="21"/>
        <v>l63</v>
      </c>
      <c r="K39" s="336" t="str">
        <f t="shared" si="21"/>
        <v>l64</v>
      </c>
      <c r="L39" s="336" t="str">
        <f t="shared" si="21"/>
        <v>l65</v>
      </c>
      <c r="M39" s="336" t="str">
        <f t="shared" si="21"/>
        <v>l66</v>
      </c>
      <c r="N39" s="336" t="str">
        <f t="shared" si="21"/>
        <v>l67</v>
      </c>
    </row>
    <row r="40" spans="1:14">
      <c r="A40" s="340" t="str">
        <f t="shared" ref="A40:F40" ca="1" si="24">CONCATENATE("To: ",INDIRECT("'all trains &amp; jobs'!"&amp;I40))</f>
        <v xml:space="preserve">To: </v>
      </c>
      <c r="B40" s="340" t="str">
        <f t="shared" ca="1" si="24"/>
        <v xml:space="preserve">To: </v>
      </c>
      <c r="C40" s="340" t="str">
        <f t="shared" ca="1" si="24"/>
        <v xml:space="preserve">To: </v>
      </c>
      <c r="D40" s="340" t="str">
        <f t="shared" ca="1" si="24"/>
        <v xml:space="preserve">To: </v>
      </c>
      <c r="E40" s="340" t="str">
        <f t="shared" ca="1" si="24"/>
        <v xml:space="preserve">To: </v>
      </c>
      <c r="F40" s="340" t="str">
        <f t="shared" ca="1" si="24"/>
        <v xml:space="preserve">To: </v>
      </c>
      <c r="H40" s="339" t="s">
        <v>262</v>
      </c>
      <c r="I40" s="336" t="str">
        <f t="shared" si="21"/>
        <v>m62</v>
      </c>
      <c r="J40" s="336" t="str">
        <f t="shared" si="21"/>
        <v>m63</v>
      </c>
      <c r="K40" s="336" t="str">
        <f t="shared" si="21"/>
        <v>m64</v>
      </c>
      <c r="L40" s="336" t="str">
        <f t="shared" si="21"/>
        <v>m65</v>
      </c>
      <c r="M40" s="336" t="str">
        <f t="shared" si="21"/>
        <v>m66</v>
      </c>
      <c r="N40" s="336" t="str">
        <f t="shared" si="21"/>
        <v>m67</v>
      </c>
    </row>
    <row r="41" spans="1:14">
      <c r="A41" s="331"/>
      <c r="B41" s="331"/>
      <c r="C41" s="331"/>
      <c r="D41" s="331"/>
      <c r="E41" s="331"/>
      <c r="F41" s="331"/>
    </row>
    <row r="42" spans="1:14">
      <c r="A42" s="332"/>
      <c r="B42" s="332"/>
      <c r="C42" s="332"/>
      <c r="D42" s="332"/>
      <c r="E42" s="332"/>
      <c r="F42" s="332"/>
    </row>
    <row r="43" spans="1:14">
      <c r="A43" s="332"/>
      <c r="B43" s="332"/>
      <c r="C43" s="332"/>
      <c r="D43" s="332"/>
      <c r="E43" s="332"/>
      <c r="F43" s="332"/>
    </row>
    <row r="44" spans="1:14">
      <c r="A44" s="333"/>
      <c r="B44" s="333"/>
      <c r="C44" s="333"/>
      <c r="D44" s="333"/>
      <c r="E44" s="333"/>
      <c r="F44" s="333"/>
      <c r="H44" s="334"/>
      <c r="I44" s="334">
        <f>+N36+1</f>
        <v>68</v>
      </c>
      <c r="J44" s="334">
        <f>+I44+1</f>
        <v>69</v>
      </c>
      <c r="K44" s="334">
        <f>+J44+1</f>
        <v>70</v>
      </c>
      <c r="L44" s="334">
        <f>+K44+1</f>
        <v>71</v>
      </c>
      <c r="M44" s="334">
        <f>+L44+1</f>
        <v>72</v>
      </c>
      <c r="N44" s="334">
        <f>+M44+1</f>
        <v>73</v>
      </c>
    </row>
    <row r="45" spans="1:14">
      <c r="A45" s="343" t="str">
        <f t="shared" ref="A45:F45" ca="1" si="25">CONCATENATE("Train No. ",INDIRECT("'all trains &amp; jobs'!"&amp;I45))</f>
        <v xml:space="preserve">Train No. </v>
      </c>
      <c r="B45" s="343" t="str">
        <f t="shared" ca="1" si="25"/>
        <v xml:space="preserve">Train No. </v>
      </c>
      <c r="C45" s="343" t="str">
        <f t="shared" ca="1" si="25"/>
        <v xml:space="preserve">Train No. </v>
      </c>
      <c r="D45" s="343" t="str">
        <f t="shared" ca="1" si="25"/>
        <v xml:space="preserve">Train No. </v>
      </c>
      <c r="E45" s="343" t="str">
        <f t="shared" ca="1" si="25"/>
        <v xml:space="preserve">Train No. </v>
      </c>
      <c r="F45" s="343" t="str">
        <f t="shared" ca="1" si="25"/>
        <v xml:space="preserve">Train No. </v>
      </c>
      <c r="H45" s="336" t="s">
        <v>259</v>
      </c>
      <c r="I45" s="336" t="str">
        <f t="shared" ref="I45:N48" si="26">CONCATENATE($H45,I$44)</f>
        <v>b68</v>
      </c>
      <c r="J45" s="336" t="str">
        <f t="shared" si="26"/>
        <v>b69</v>
      </c>
      <c r="K45" s="336" t="str">
        <f t="shared" si="26"/>
        <v>b70</v>
      </c>
      <c r="L45" s="336" t="str">
        <f t="shared" si="26"/>
        <v>b71</v>
      </c>
      <c r="M45" s="336" t="str">
        <f t="shared" si="26"/>
        <v>b72</v>
      </c>
      <c r="N45" s="336" t="str">
        <f t="shared" si="26"/>
        <v>b73</v>
      </c>
    </row>
    <row r="46" spans="1:14">
      <c r="A46" s="337">
        <f t="shared" ref="A46:F46" ca="1" si="27">INDIRECT("'all trains &amp; jobs'!"&amp;I46)</f>
        <v>0</v>
      </c>
      <c r="B46" s="337">
        <f t="shared" ca="1" si="27"/>
        <v>0</v>
      </c>
      <c r="C46" s="337">
        <f t="shared" ca="1" si="27"/>
        <v>0</v>
      </c>
      <c r="D46" s="337">
        <f t="shared" ca="1" si="27"/>
        <v>0</v>
      </c>
      <c r="E46" s="337">
        <f t="shared" ca="1" si="27"/>
        <v>0</v>
      </c>
      <c r="F46" s="337">
        <f t="shared" ca="1" si="27"/>
        <v>0</v>
      </c>
      <c r="H46" s="338" t="s">
        <v>260</v>
      </c>
      <c r="I46" s="336" t="str">
        <f t="shared" si="26"/>
        <v>c68</v>
      </c>
      <c r="J46" s="336" t="str">
        <f t="shared" si="26"/>
        <v>c69</v>
      </c>
      <c r="K46" s="336" t="str">
        <f t="shared" si="26"/>
        <v>c70</v>
      </c>
      <c r="L46" s="336" t="str">
        <f t="shared" si="26"/>
        <v>c71</v>
      </c>
      <c r="M46" s="336" t="str">
        <f t="shared" si="26"/>
        <v>c72</v>
      </c>
      <c r="N46" s="336" t="str">
        <f t="shared" si="26"/>
        <v>c73</v>
      </c>
    </row>
    <row r="47" spans="1:14">
      <c r="A47" s="332" t="str">
        <f t="shared" ref="A47:F47" ca="1" si="28">CONCATENATE("From: ",INDIRECT("'all trains &amp; jobs'!"&amp;I47))</f>
        <v xml:space="preserve">From: </v>
      </c>
      <c r="B47" s="332" t="str">
        <f t="shared" ca="1" si="28"/>
        <v xml:space="preserve">From: </v>
      </c>
      <c r="C47" s="332" t="str">
        <f t="shared" ca="1" si="28"/>
        <v xml:space="preserve">From: </v>
      </c>
      <c r="D47" s="332" t="str">
        <f t="shared" ca="1" si="28"/>
        <v xml:space="preserve">From: </v>
      </c>
      <c r="E47" s="332" t="str">
        <f t="shared" ca="1" si="28"/>
        <v xml:space="preserve">From: </v>
      </c>
      <c r="F47" s="332" t="str">
        <f t="shared" ca="1" si="28"/>
        <v xml:space="preserve">From: </v>
      </c>
      <c r="H47" s="339" t="s">
        <v>261</v>
      </c>
      <c r="I47" s="336" t="str">
        <f t="shared" si="26"/>
        <v>l68</v>
      </c>
      <c r="J47" s="336" t="str">
        <f t="shared" si="26"/>
        <v>l69</v>
      </c>
      <c r="K47" s="336" t="str">
        <f t="shared" si="26"/>
        <v>l70</v>
      </c>
      <c r="L47" s="336" t="str">
        <f t="shared" si="26"/>
        <v>l71</v>
      </c>
      <c r="M47" s="336" t="str">
        <f t="shared" si="26"/>
        <v>l72</v>
      </c>
      <c r="N47" s="336" t="str">
        <f t="shared" si="26"/>
        <v>l73</v>
      </c>
    </row>
    <row r="48" spans="1:14">
      <c r="A48" s="340" t="str">
        <f t="shared" ref="A48:F48" ca="1" si="29">CONCATENATE("To: ",INDIRECT("'all trains &amp; jobs'!"&amp;I48))</f>
        <v xml:space="preserve">To: </v>
      </c>
      <c r="B48" s="340" t="str">
        <f t="shared" ca="1" si="29"/>
        <v xml:space="preserve">To: </v>
      </c>
      <c r="C48" s="340" t="str">
        <f t="shared" ca="1" si="29"/>
        <v xml:space="preserve">To: </v>
      </c>
      <c r="D48" s="340" t="str">
        <f t="shared" ca="1" si="29"/>
        <v xml:space="preserve">To: </v>
      </c>
      <c r="E48" s="340" t="str">
        <f t="shared" ca="1" si="29"/>
        <v xml:space="preserve">To: </v>
      </c>
      <c r="F48" s="340" t="str">
        <f t="shared" ca="1" si="29"/>
        <v xml:space="preserve">To: </v>
      </c>
      <c r="H48" s="339" t="s">
        <v>262</v>
      </c>
      <c r="I48" s="336" t="str">
        <f t="shared" si="26"/>
        <v>m68</v>
      </c>
      <c r="J48" s="336" t="str">
        <f t="shared" si="26"/>
        <v>m69</v>
      </c>
      <c r="K48" s="336" t="str">
        <f t="shared" si="26"/>
        <v>m70</v>
      </c>
      <c r="L48" s="336" t="str">
        <f t="shared" si="26"/>
        <v>m71</v>
      </c>
      <c r="M48" s="336" t="str">
        <f t="shared" si="26"/>
        <v>m72</v>
      </c>
      <c r="N48" s="336" t="str">
        <f t="shared" si="26"/>
        <v>m73</v>
      </c>
    </row>
  </sheetData>
  <printOptions horizontalCentered="1" verticalCentered="1"/>
  <pageMargins left="0.39374999999999999" right="0.39374999999999999" top="0.39374999999999999" bottom="0.39374999999999999" header="0.51180555555555496" footer="0.51180555555555496"/>
  <pageSetup paperSize="9" firstPageNumber="0" orientation="landscape"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B9B8"/>
    <pageSetUpPr fitToPage="1"/>
  </sheetPr>
  <dimension ref="A1:AMK22"/>
  <sheetViews>
    <sheetView topLeftCell="A10" zoomScale="83" zoomScaleNormal="83" workbookViewId="0">
      <selection activeCell="B7" sqref="B7"/>
    </sheetView>
  </sheetViews>
  <sheetFormatPr baseColWidth="10" defaultColWidth="9.140625" defaultRowHeight="15"/>
  <cols>
    <col min="1" max="6" width="28.7109375" style="344" customWidth="1"/>
    <col min="7" max="7" width="5" style="344" customWidth="1"/>
    <col min="8" max="14" width="11.42578125" style="344" customWidth="1"/>
    <col min="15" max="20" width="8" style="344" customWidth="1"/>
    <col min="21" max="1025" width="11.42578125" style="344"/>
  </cols>
  <sheetData>
    <row r="1" spans="1:20" ht="35.25" customHeight="1">
      <c r="A1" s="345" t="s">
        <v>263</v>
      </c>
      <c r="B1" s="345" t="s">
        <v>263</v>
      </c>
      <c r="C1" s="345" t="s">
        <v>263</v>
      </c>
      <c r="D1" s="345" t="s">
        <v>263</v>
      </c>
      <c r="E1" s="345" t="s">
        <v>263</v>
      </c>
      <c r="F1" s="345" t="s">
        <v>263</v>
      </c>
      <c r="H1" s="334"/>
      <c r="I1" s="334">
        <v>2</v>
      </c>
      <c r="J1" s="334">
        <v>3</v>
      </c>
      <c r="K1" s="334">
        <v>4</v>
      </c>
      <c r="L1" s="334">
        <v>5</v>
      </c>
      <c r="M1" s="334">
        <v>6</v>
      </c>
      <c r="N1" s="334">
        <v>7</v>
      </c>
      <c r="O1" s="346" t="s">
        <v>264</v>
      </c>
    </row>
    <row r="2" spans="1:20" s="348" customFormat="1" ht="12.75">
      <c r="A2" s="724" t="str">
        <f t="shared" ref="A2:F2" ca="1" si="0">CONCATENATE("Train No. ",INDIRECT("'all trains &amp; jobs'!"&amp;I2))</f>
        <v>Train No. CN1</v>
      </c>
      <c r="B2" s="724" t="str">
        <f t="shared" ca="1" si="0"/>
        <v>Train No. CN2</v>
      </c>
      <c r="C2" s="724" t="str">
        <f t="shared" ca="1" si="0"/>
        <v>Train No. CN3</v>
      </c>
      <c r="D2" s="724" t="str">
        <f t="shared" ca="1" si="0"/>
        <v>Train No. CN4</v>
      </c>
      <c r="E2" s="724" t="str">
        <f t="shared" ca="1" si="0"/>
        <v>Train No. CN5</v>
      </c>
      <c r="F2" s="668" t="str">
        <f t="shared" ca="1" si="0"/>
        <v>Train No. QG1</v>
      </c>
      <c r="H2" s="336" t="s">
        <v>259</v>
      </c>
      <c r="I2" s="336" t="str">
        <f t="shared" ref="I2:N5" si="1">CONCATENATE($H2,I$1)</f>
        <v>b2</v>
      </c>
      <c r="J2" s="336" t="str">
        <f t="shared" si="1"/>
        <v>b3</v>
      </c>
      <c r="K2" s="336" t="str">
        <f t="shared" si="1"/>
        <v>b4</v>
      </c>
      <c r="L2" s="336" t="str">
        <f t="shared" si="1"/>
        <v>b5</v>
      </c>
      <c r="M2" s="336" t="str">
        <f t="shared" si="1"/>
        <v>b6</v>
      </c>
      <c r="N2" s="336" t="str">
        <f t="shared" si="1"/>
        <v>b7</v>
      </c>
      <c r="O2" s="349" t="s">
        <v>265</v>
      </c>
      <c r="P2" s="349" t="s">
        <v>265</v>
      </c>
      <c r="Q2" s="349" t="s">
        <v>265</v>
      </c>
      <c r="R2" s="349" t="s">
        <v>265</v>
      </c>
      <c r="S2" s="349" t="s">
        <v>265</v>
      </c>
      <c r="T2" s="349" t="s">
        <v>265</v>
      </c>
    </row>
    <row r="3" spans="1:20" s="351" customFormat="1" ht="12.75">
      <c r="A3" s="350" t="str">
        <f t="shared" ref="A3:F3" ca="1" si="2">INDIRECT("'all trains &amp; jobs'!"&amp;I3)</f>
        <v>CN Whitehall PWWH1</v>
      </c>
      <c r="B3" s="350" t="str">
        <f t="shared" ca="1" si="2"/>
        <v>CN Whitehall WHPW</v>
      </c>
      <c r="C3" s="350" t="str">
        <f t="shared" ca="1" si="2"/>
        <v>CN Whitehall WHTA</v>
      </c>
      <c r="D3" s="350" t="str">
        <f t="shared" ca="1" si="2"/>
        <v>CN Whitehall WHYA</v>
      </c>
      <c r="E3" s="350" t="str">
        <f t="shared" ca="1" si="2"/>
        <v>CN Whitehall Drill</v>
      </c>
      <c r="F3" s="350" t="str">
        <f t="shared" ca="1" si="2"/>
        <v>QGRY ERGL</v>
      </c>
      <c r="H3" s="338" t="s">
        <v>260</v>
      </c>
      <c r="I3" s="336" t="str">
        <f t="shared" si="1"/>
        <v>c2</v>
      </c>
      <c r="J3" s="336" t="str">
        <f t="shared" si="1"/>
        <v>c3</v>
      </c>
      <c r="K3" s="336" t="str">
        <f t="shared" si="1"/>
        <v>c4</v>
      </c>
      <c r="L3" s="336" t="str">
        <f t="shared" si="1"/>
        <v>c5</v>
      </c>
      <c r="M3" s="336" t="str">
        <f t="shared" si="1"/>
        <v>c6</v>
      </c>
      <c r="N3" s="336" t="str">
        <f t="shared" si="1"/>
        <v>c7</v>
      </c>
      <c r="O3" s="349" t="s">
        <v>265</v>
      </c>
      <c r="P3" s="349" t="s">
        <v>265</v>
      </c>
      <c r="Q3" s="349" t="s">
        <v>265</v>
      </c>
      <c r="R3" s="349" t="s">
        <v>265</v>
      </c>
      <c r="S3" s="349" t="s">
        <v>265</v>
      </c>
      <c r="T3" s="349" t="s">
        <v>265</v>
      </c>
    </row>
    <row r="4" spans="1:20" s="353" customFormat="1" ht="12.75">
      <c r="A4" s="352" t="str">
        <f t="shared" ref="A4:F4" ca="1" si="3">IF(O2="Y",CONCATENATE("From: ",INDIRECT("'all trains &amp; jobs'!"&amp;I4),"  Track",INDIRECT("'all trains &amp; jobs'!"&amp;O4)),CONCATENATE("From: ",INDIRECT("'all trains &amp; jobs'!"&amp;I4)))</f>
        <v>From: Parkwater  Track4</v>
      </c>
      <c r="B4" s="352" t="str">
        <f t="shared" ca="1" si="3"/>
        <v>From: Whitehall  TrackEF4</v>
      </c>
      <c r="C4" s="352" t="str">
        <f t="shared" ca="1" si="3"/>
        <v>From: Whitehall  TrackEF1</v>
      </c>
      <c r="D4" s="352" t="str">
        <f t="shared" ca="1" si="3"/>
        <v>From: Whitehall  TrackEF2</v>
      </c>
      <c r="E4" s="352" t="str">
        <f t="shared" ca="1" si="3"/>
        <v>From: Whitehall  TrackEF3</v>
      </c>
      <c r="F4" s="352" t="str">
        <f t="shared" ca="1" si="3"/>
        <v>From: Erehwyna  Track4</v>
      </c>
      <c r="H4" s="339" t="s">
        <v>266</v>
      </c>
      <c r="I4" s="336" t="str">
        <f t="shared" si="1"/>
        <v>d2</v>
      </c>
      <c r="J4" s="336" t="str">
        <f t="shared" si="1"/>
        <v>d3</v>
      </c>
      <c r="K4" s="336" t="str">
        <f t="shared" si="1"/>
        <v>d4</v>
      </c>
      <c r="L4" s="336" t="str">
        <f t="shared" si="1"/>
        <v>d5</v>
      </c>
      <c r="M4" s="336" t="str">
        <f t="shared" si="1"/>
        <v>d6</v>
      </c>
      <c r="N4" s="336" t="str">
        <f t="shared" si="1"/>
        <v>d7</v>
      </c>
      <c r="O4" s="353" t="s">
        <v>267</v>
      </c>
      <c r="P4" s="353" t="s">
        <v>268</v>
      </c>
      <c r="Q4" s="353" t="s">
        <v>269</v>
      </c>
      <c r="R4" s="353" t="s">
        <v>270</v>
      </c>
      <c r="S4" s="353" t="s">
        <v>271</v>
      </c>
      <c r="T4" s="353" t="s">
        <v>272</v>
      </c>
    </row>
    <row r="5" spans="1:20" s="353" customFormat="1" ht="12.75">
      <c r="A5" s="354" t="str">
        <f t="shared" ref="A5:F5" ca="1" si="4">IF(O3="Y",CONCATENATE("To: ",INDIRECT("'all trains &amp; jobs'!"&amp;I5),"  Track",INDIRECT("'all trains &amp; jobs'!"&amp;O5)),CONCATENATE("To: ",INDIRECT("'all trains &amp; jobs'!"&amp;I5)))</f>
        <v>To: Parkwater  Track4</v>
      </c>
      <c r="B5" s="354" t="str">
        <f t="shared" ca="1" si="4"/>
        <v>To: Whitehall  TrackEF4</v>
      </c>
      <c r="C5" s="354" t="str">
        <f t="shared" ca="1" si="4"/>
        <v>To: Whitehall  TrackEF1</v>
      </c>
      <c r="D5" s="354" t="str">
        <f t="shared" ca="1" si="4"/>
        <v>To: Whitehall  TrackEF2</v>
      </c>
      <c r="E5" s="354" t="str">
        <f t="shared" ca="1" si="4"/>
        <v>To: Whitehall  TrackEF3</v>
      </c>
      <c r="F5" s="354" t="str">
        <f t="shared" ca="1" si="4"/>
        <v>To: Erehwyna  Track4</v>
      </c>
      <c r="H5" s="339" t="s">
        <v>273</v>
      </c>
      <c r="I5" s="336" t="str">
        <f t="shared" si="1"/>
        <v>e2</v>
      </c>
      <c r="J5" s="336" t="str">
        <f t="shared" si="1"/>
        <v>e3</v>
      </c>
      <c r="K5" s="336" t="str">
        <f t="shared" si="1"/>
        <v>e4</v>
      </c>
      <c r="L5" s="336" t="str">
        <f t="shared" si="1"/>
        <v>e5</v>
      </c>
      <c r="M5" s="336" t="str">
        <f t="shared" si="1"/>
        <v>e6</v>
      </c>
      <c r="N5" s="336" t="str">
        <f t="shared" si="1"/>
        <v>e7</v>
      </c>
      <c r="O5" s="353" t="s">
        <v>274</v>
      </c>
      <c r="P5" s="353" t="s">
        <v>275</v>
      </c>
      <c r="Q5" s="353" t="s">
        <v>276</v>
      </c>
      <c r="R5" s="353" t="s">
        <v>277</v>
      </c>
      <c r="S5" s="353" t="s">
        <v>278</v>
      </c>
      <c r="T5" s="353" t="s">
        <v>279</v>
      </c>
    </row>
    <row r="6" spans="1:20" s="356" customFormat="1" ht="12.75" hidden="1">
      <c r="A6" s="355"/>
      <c r="B6" s="355"/>
      <c r="C6" s="355"/>
      <c r="D6" s="355"/>
      <c r="E6" s="355"/>
      <c r="F6" s="355"/>
      <c r="H6" s="357"/>
      <c r="I6" s="336"/>
      <c r="J6" s="336"/>
      <c r="K6" s="336"/>
      <c r="L6" s="336"/>
      <c r="M6" s="336"/>
      <c r="N6" s="336"/>
    </row>
    <row r="7" spans="1:20" s="359" customFormat="1" ht="189" customHeight="1">
      <c r="A7" s="358" t="str">
        <f t="shared" ref="A7:F7" ca="1" si="5">INDIRECT("'all trains &amp; jobs'!"&amp;I7)</f>
        <v>Freight forwarder from Parkwater to Whitehall. Delivers freight to Whitehall, exchanges cars for outbounds as advised by Yardmaster. Returns to PW with outbounds</v>
      </c>
      <c r="B7" s="358" t="str">
        <f t="shared" ca="1" si="5"/>
        <v xml:space="preserve">Freight forwarder from Whitehall to Parkwater. Collect Outbounds as advised by WH Yardmaster. Run to Parkwater. Drop Outbounds on empty track, collect inbounds from, Track 2. Deliver freight to Whitehall. </v>
      </c>
      <c r="C7" s="358" t="str">
        <f t="shared" ca="1" si="5"/>
        <v>Local switch turn: collect engines at WH engine facility. Pick up cars for South Tacoma and Basin City as advised by Yardmaster. Swith all industries in South Tacoma and Basin City, return to Whitehall Yard</v>
      </c>
      <c r="D7" s="358" t="str">
        <f t="shared" ca="1" si="5"/>
        <v>Local switch turn: collect engines at WH engine facility. Pick up cars for Yakima and Whitehall as advised by Yardmaster. Swith all industries in Yakima and Whitehall, return to Whitehall Yard</v>
      </c>
      <c r="E7" s="358" t="str">
        <f t="shared" ca="1" si="5"/>
        <v>Whitehall Yard switcher; sort inbounds for WHTA and WHYA; sort outbounds for Parkwater and the other 3 divisions. Switch Transfers to and from ST Yard as needed; Transfers can be outsourced to other CN Crews</v>
      </c>
      <c r="F7" s="358" t="str">
        <f t="shared" ca="1" si="5"/>
        <v xml:space="preserve">Freight forwarder from Erehwyna to Glacier. Delivers freight to Glacier; switch all industries in Glacier, VT Warehouse and Pier. Set out cars for QGRY Espanola. Block outbounds by destination yard. Run Transfer with Outbounds to Whitehall as advised by WH Yardmaster. Returns to Erehwyna with outbounds. </v>
      </c>
      <c r="H7" s="360" t="s">
        <v>280</v>
      </c>
      <c r="I7" s="336" t="str">
        <f t="shared" ref="I7:N7" si="6">CONCATENATE($H7,I$1)</f>
        <v>f2</v>
      </c>
      <c r="J7" s="336" t="str">
        <f t="shared" si="6"/>
        <v>f3</v>
      </c>
      <c r="K7" s="336" t="str">
        <f t="shared" si="6"/>
        <v>f4</v>
      </c>
      <c r="L7" s="336" t="str">
        <f t="shared" si="6"/>
        <v>f5</v>
      </c>
      <c r="M7" s="336" t="str">
        <f t="shared" si="6"/>
        <v>f6</v>
      </c>
      <c r="N7" s="336" t="str">
        <f t="shared" si="6"/>
        <v>f7</v>
      </c>
    </row>
    <row r="8" spans="1:20" s="359" customFormat="1" ht="26.25" customHeight="1">
      <c r="A8" s="361"/>
      <c r="B8" s="362"/>
      <c r="C8" s="362"/>
      <c r="D8" s="362"/>
      <c r="E8" s="361"/>
      <c r="F8" s="362"/>
      <c r="H8" s="360"/>
      <c r="I8" s="336"/>
      <c r="J8" s="336"/>
      <c r="K8" s="336"/>
      <c r="L8" s="336"/>
      <c r="M8" s="336"/>
      <c r="N8" s="336"/>
    </row>
    <row r="9" spans="1:20" s="356" customFormat="1" ht="3.75" customHeight="1">
      <c r="A9" s="355"/>
      <c r="B9" s="355"/>
      <c r="C9" s="355"/>
      <c r="D9" s="355"/>
      <c r="E9" s="355"/>
      <c r="F9" s="355"/>
      <c r="H9" s="357"/>
      <c r="I9" s="336"/>
      <c r="J9" s="336"/>
      <c r="K9" s="336"/>
      <c r="L9" s="336"/>
      <c r="M9" s="336"/>
      <c r="N9" s="336"/>
    </row>
    <row r="10" spans="1:20" s="356" customFormat="1" ht="15" customHeight="1">
      <c r="A10" s="363" t="str">
        <f t="shared" ref="A10:F10" ca="1" si="7">CONCATENATE("# ",INDIRECT("'all trains &amp; jobs'!"&amp;I10))</f>
        <v># 1</v>
      </c>
      <c r="B10" s="363" t="str">
        <f t="shared" ca="1" si="7"/>
        <v># 2</v>
      </c>
      <c r="C10" s="363" t="str">
        <f t="shared" ca="1" si="7"/>
        <v># 3</v>
      </c>
      <c r="D10" s="363" t="str">
        <f t="shared" ca="1" si="7"/>
        <v># 4</v>
      </c>
      <c r="E10" s="363" t="str">
        <f t="shared" ca="1" si="7"/>
        <v># 5</v>
      </c>
      <c r="F10" s="363" t="str">
        <f t="shared" ca="1" si="7"/>
        <v># 6</v>
      </c>
      <c r="H10" s="357" t="s">
        <v>281</v>
      </c>
      <c r="I10" s="336" t="str">
        <f t="shared" ref="I10:N10" si="8">CONCATENATE($H10,I$1)</f>
        <v>a2</v>
      </c>
      <c r="J10" s="336" t="str">
        <f t="shared" si="8"/>
        <v>a3</v>
      </c>
      <c r="K10" s="336" t="str">
        <f t="shared" si="8"/>
        <v>a4</v>
      </c>
      <c r="L10" s="336" t="str">
        <f t="shared" si="8"/>
        <v>a5</v>
      </c>
      <c r="M10" s="336" t="str">
        <f t="shared" si="8"/>
        <v>a6</v>
      </c>
      <c r="N10" s="336" t="str">
        <f t="shared" si="8"/>
        <v>a7</v>
      </c>
    </row>
    <row r="11" spans="1:20" s="356" customFormat="1" ht="12.75">
      <c r="A11" s="355"/>
      <c r="B11" s="355"/>
      <c r="C11" s="355"/>
      <c r="D11" s="355"/>
      <c r="E11" s="355"/>
      <c r="F11" s="355"/>
      <c r="H11" s="357"/>
      <c r="I11" s="357"/>
      <c r="J11" s="357"/>
      <c r="K11" s="357"/>
      <c r="L11" s="357"/>
      <c r="M11" s="357"/>
      <c r="N11" s="357"/>
    </row>
    <row r="12" spans="1:20" ht="35.25" customHeight="1">
      <c r="A12" s="364"/>
      <c r="B12" s="364"/>
      <c r="C12" s="364"/>
      <c r="D12" s="364"/>
      <c r="E12" s="364"/>
      <c r="F12" s="364"/>
      <c r="H12" s="334"/>
      <c r="I12" s="334">
        <v>8</v>
      </c>
      <c r="J12" s="334">
        <v>9</v>
      </c>
      <c r="K12" s="334">
        <v>10</v>
      </c>
      <c r="L12" s="334">
        <v>11</v>
      </c>
      <c r="M12" s="334">
        <v>12</v>
      </c>
      <c r="N12" s="334">
        <v>13</v>
      </c>
    </row>
    <row r="13" spans="1:20" s="348" customFormat="1" ht="12.75">
      <c r="A13" s="668" t="str">
        <f t="shared" ref="A13:F13" ca="1" si="9">CONCATENATE("Train No. ",INDIRECT("'all trains &amp; jobs'!"&amp;I13))</f>
        <v>Train No. QG2</v>
      </c>
      <c r="B13" s="668" t="str">
        <f t="shared" ca="1" si="9"/>
        <v>Train No. QG3</v>
      </c>
      <c r="C13" s="669" t="str">
        <f t="shared" ca="1" si="9"/>
        <v>Train No. CP1</v>
      </c>
      <c r="D13" s="669" t="str">
        <f t="shared" ca="1" si="9"/>
        <v>Train No. CP2</v>
      </c>
      <c r="E13" s="667" t="str">
        <f t="shared" ca="1" si="9"/>
        <v>Train No. BNSF1</v>
      </c>
      <c r="F13" s="667" t="str">
        <f t="shared" ca="1" si="9"/>
        <v>Train No. BNSF2</v>
      </c>
      <c r="H13" s="336" t="s">
        <v>259</v>
      </c>
      <c r="I13" s="336" t="str">
        <f t="shared" ref="I13:N16" si="10">CONCATENATE($H13,I$12)</f>
        <v>b8</v>
      </c>
      <c r="J13" s="336" t="str">
        <f t="shared" si="10"/>
        <v>b9</v>
      </c>
      <c r="K13" s="336" t="str">
        <f t="shared" si="10"/>
        <v>b10</v>
      </c>
      <c r="L13" s="336" t="str">
        <f t="shared" si="10"/>
        <v>b11</v>
      </c>
      <c r="M13" s="336" t="str">
        <f t="shared" si="10"/>
        <v>b12</v>
      </c>
      <c r="N13" s="336" t="str">
        <f t="shared" si="10"/>
        <v>b13</v>
      </c>
      <c r="O13" s="349" t="s">
        <v>265</v>
      </c>
      <c r="P13" s="349" t="s">
        <v>282</v>
      </c>
      <c r="Q13" s="349" t="s">
        <v>265</v>
      </c>
      <c r="R13" s="349" t="s">
        <v>282</v>
      </c>
      <c r="S13" s="349" t="s">
        <v>265</v>
      </c>
      <c r="T13" s="349" t="s">
        <v>265</v>
      </c>
    </row>
    <row r="14" spans="1:20" s="351" customFormat="1" ht="12.75">
      <c r="A14" s="350" t="str">
        <f t="shared" ref="A14:F14" ca="1" si="11">INDIRECT("'all trains &amp; jobs'!"&amp;I14)</f>
        <v>QGRY GLER</v>
      </c>
      <c r="B14" s="350" t="str">
        <f t="shared" ca="1" si="11"/>
        <v>QGRY Espanola</v>
      </c>
      <c r="C14" s="350" t="str">
        <f t="shared" ca="1" si="11"/>
        <v>CP CEMA</v>
      </c>
      <c r="D14" s="350" t="str">
        <f t="shared" ca="1" si="11"/>
        <v>CP MACE</v>
      </c>
      <c r="E14" s="350" t="str">
        <f t="shared" ca="1" si="11"/>
        <v>BNSF SCEG1</v>
      </c>
      <c r="F14" s="350" t="str">
        <f t="shared" ca="1" si="11"/>
        <v>BNSF SCEG2</v>
      </c>
      <c r="H14" s="338" t="s">
        <v>260</v>
      </c>
      <c r="I14" s="336" t="str">
        <f t="shared" si="10"/>
        <v>c8</v>
      </c>
      <c r="J14" s="336" t="str">
        <f t="shared" si="10"/>
        <v>c9</v>
      </c>
      <c r="K14" s="336" t="str">
        <f t="shared" si="10"/>
        <v>c10</v>
      </c>
      <c r="L14" s="336" t="str">
        <f t="shared" si="10"/>
        <v>c11</v>
      </c>
      <c r="M14" s="336" t="str">
        <f t="shared" si="10"/>
        <v>c12</v>
      </c>
      <c r="N14" s="336" t="str">
        <f t="shared" si="10"/>
        <v>c13</v>
      </c>
      <c r="O14" s="349" t="s">
        <v>282</v>
      </c>
      <c r="P14" s="349" t="s">
        <v>265</v>
      </c>
      <c r="Q14" s="349" t="s">
        <v>282</v>
      </c>
      <c r="R14" s="349" t="s">
        <v>265</v>
      </c>
      <c r="S14" s="349" t="s">
        <v>265</v>
      </c>
      <c r="T14" s="349" t="s">
        <v>265</v>
      </c>
    </row>
    <row r="15" spans="1:20" s="353" customFormat="1" ht="12.75">
      <c r="A15" s="352" t="str">
        <f t="shared" ref="A15:F15" ca="1" si="12">IF(O13="Y",CONCATENATE("From: ",INDIRECT("'all trains &amp; jobs'!"&amp;I15),"  Track",INDIRECT("'all trains &amp; jobs'!"&amp;O15)),CONCATENATE("From: ",INDIRECT("'all trains &amp; jobs'!"&amp;I15)))</f>
        <v>From: Glacier  TrackEF2</v>
      </c>
      <c r="B15" s="352" t="str">
        <f t="shared" ca="1" si="12"/>
        <v>From: Glacier</v>
      </c>
      <c r="C15" s="352" t="str">
        <f t="shared" ca="1" si="12"/>
        <v>From: Centralia  Track4</v>
      </c>
      <c r="D15" s="352" t="str">
        <f t="shared" ca="1" si="12"/>
        <v>From: Manaukee</v>
      </c>
      <c r="E15" s="352" t="str">
        <f t="shared" ca="1" si="12"/>
        <v>From: Sarah Creek  Track4</v>
      </c>
      <c r="F15" s="352" t="str">
        <f t="shared" ca="1" si="12"/>
        <v>From: Sarah Creek  Track5</v>
      </c>
      <c r="H15" s="339" t="s">
        <v>266</v>
      </c>
      <c r="I15" s="336" t="str">
        <f t="shared" si="10"/>
        <v>d8</v>
      </c>
      <c r="J15" s="336" t="str">
        <f t="shared" si="10"/>
        <v>d9</v>
      </c>
      <c r="K15" s="336" t="str">
        <f t="shared" si="10"/>
        <v>d10</v>
      </c>
      <c r="L15" s="336" t="str">
        <f t="shared" si="10"/>
        <v>d11</v>
      </c>
      <c r="M15" s="336" t="str">
        <f t="shared" si="10"/>
        <v>d12</v>
      </c>
      <c r="N15" s="336" t="str">
        <f t="shared" si="10"/>
        <v>d13</v>
      </c>
      <c r="O15" s="353" t="s">
        <v>283</v>
      </c>
      <c r="P15" s="353" t="s">
        <v>284</v>
      </c>
      <c r="Q15" s="353" t="s">
        <v>285</v>
      </c>
      <c r="R15" s="353" t="s">
        <v>286</v>
      </c>
      <c r="S15" s="353" t="s">
        <v>287</v>
      </c>
      <c r="T15" s="353" t="s">
        <v>288</v>
      </c>
    </row>
    <row r="16" spans="1:20" s="353" customFormat="1" ht="12.75">
      <c r="A16" s="354" t="str">
        <f t="shared" ref="A16:F16" ca="1" si="13">IF(O14="Y",CONCATENATE("To: ",INDIRECT("'all trains &amp; jobs'!"&amp;I16),"  Track",INDIRECT("'all trains &amp; jobs'!"&amp;O16)),CONCATENATE("To: ",INDIRECT("'all trains &amp; jobs'!"&amp;I16)))</f>
        <v>To: Glacier</v>
      </c>
      <c r="B16" s="354" t="str">
        <f t="shared" ca="1" si="13"/>
        <v>To: Espanola  TrackEF1</v>
      </c>
      <c r="C16" s="354" t="str">
        <f t="shared" ca="1" si="13"/>
        <v>To: Centralia</v>
      </c>
      <c r="D16" s="354" t="str">
        <f t="shared" ca="1" si="13"/>
        <v>To: Manaukee  TrackEF1</v>
      </c>
      <c r="E16" s="354" t="str">
        <f t="shared" ca="1" si="13"/>
        <v>To: Sarah Creek  Track4</v>
      </c>
      <c r="F16" s="354" t="str">
        <f t="shared" ca="1" si="13"/>
        <v>To: Sarah Creek  Track5</v>
      </c>
      <c r="H16" s="339" t="s">
        <v>273</v>
      </c>
      <c r="I16" s="336" t="str">
        <f t="shared" si="10"/>
        <v>e8</v>
      </c>
      <c r="J16" s="336" t="str">
        <f t="shared" si="10"/>
        <v>e9</v>
      </c>
      <c r="K16" s="336" t="str">
        <f t="shared" si="10"/>
        <v>e10</v>
      </c>
      <c r="L16" s="336" t="str">
        <f t="shared" si="10"/>
        <v>e11</v>
      </c>
      <c r="M16" s="336" t="str">
        <f t="shared" si="10"/>
        <v>e12</v>
      </c>
      <c r="N16" s="336" t="str">
        <f t="shared" si="10"/>
        <v>e13</v>
      </c>
      <c r="O16" s="353" t="s">
        <v>289</v>
      </c>
      <c r="P16" s="353" t="s">
        <v>290</v>
      </c>
      <c r="Q16" s="353" t="s">
        <v>291</v>
      </c>
      <c r="R16" s="353" t="s">
        <v>292</v>
      </c>
      <c r="S16" s="353" t="s">
        <v>293</v>
      </c>
      <c r="T16" s="353" t="s">
        <v>294</v>
      </c>
    </row>
    <row r="17" spans="1:14" hidden="1">
      <c r="A17" s="355"/>
      <c r="B17" s="355"/>
      <c r="C17" s="355"/>
      <c r="D17" s="355"/>
      <c r="E17" s="355"/>
      <c r="F17" s="355"/>
      <c r="H17" s="357"/>
      <c r="I17" s="334"/>
      <c r="J17" s="334"/>
      <c r="K17" s="334"/>
      <c r="L17" s="334"/>
      <c r="M17" s="334"/>
      <c r="N17" s="334"/>
    </row>
    <row r="18" spans="1:14" s="359" customFormat="1" ht="191.25" customHeight="1">
      <c r="A18" s="365" t="str">
        <f t="shared" ref="A18:F18" ca="1" si="14">INDIRECT("'all trains &amp; jobs'!"&amp;I18)</f>
        <v xml:space="preserve">Freight turn from Glacier to Erehwyna. Collect engines at Glacier engine facility. Block any outbounds in Glacier by destination yard. Run Transfer with Outbounds to Whitehall as advised by WH Yardmaster. Run to Erehwyna with all outbounds, drop on any empty track. Colllect inbounds from Erehwyna Track 2. Deliver inbounds to Glacier; switch all industries in Glacier, VT Warehouse and Pier. Set out cars for QGRY Espanola. </v>
      </c>
      <c r="B18" s="366" t="str">
        <f t="shared" ca="1" si="14"/>
        <v xml:space="preserve">Local switch turn: Collect engines at Glacier engine facility. Pick up cars for Espanola in Glacier. Swith all industries in Espanola, return to Glacier. </v>
      </c>
      <c r="C18" s="358" t="str">
        <f t="shared" ca="1" si="14"/>
        <v>Freight turn from Centralia to Manaukee. Switch all en-route industries. Sort outbounds in Manaukee, blocked by destination yard. Set out transfers to Whitehall at ST Yard, collect Outbounds to Centralia. Return to Centralia.</v>
      </c>
      <c r="D18" s="358" t="str">
        <f t="shared" ca="1" si="14"/>
        <v xml:space="preserve">Freight turn from Manaukee to Centralia. Collect Intermodel Cars from Northtown, build intermodel train in Manaukee Yard. Sort any outbounds in Manaukee, blocked by destination yard. Run to ST Yard, set out transfers to Whitehall. Collect cars for Centralia at ST Yard. Run to Centralia, drop outbounds and collect new inbounds for CP Division off track 2. Return to Manaukee, switch all en-route industries. </v>
      </c>
      <c r="E18" s="358" t="str">
        <f t="shared" ca="1" si="14"/>
        <v>Freight turn from Sarah Creek to Elk Grove. Switch all en-route industries. Sort outbounds in Elk Grove, blocked by destination yard. Collect all Outbounds. Get trackage rights from WH Yardmaster for CN Division, run to ST Yard to drop cars for Centralia. Continue to Whitehall, drop cars for Parkwater and Erehwyna as advised by WH Yardmaster. Collect outbounds for Sarah Creek from Whitehall, return to Sarah Creek.</v>
      </c>
      <c r="F18" s="358" t="str">
        <f t="shared" ca="1" si="14"/>
        <v>Freight turn from Sarah Creek to Elk Grove. Start only after SCEG1 has returned to Sarah Creek Yard. Switch all en-route industries. Sort outbounds in Elk Grove, blocked by destination yard. Collect all Outbounds. Get trackage rights from WH Yardmaster for CN Division, run to ST Yard to drop cars for Centralia. Continue to Whitehall, drop cars for Parkwater and Erehwyna as advised by WH Yardmaster. Collect outbounds for Sarah Creek from Whitehall, return to Sarah Creek.</v>
      </c>
      <c r="H18" s="360" t="s">
        <v>280</v>
      </c>
      <c r="I18" s="336" t="str">
        <f t="shared" ref="I18:N18" si="15">CONCATENATE($H18,I$12)</f>
        <v>f8</v>
      </c>
      <c r="J18" s="336" t="str">
        <f t="shared" si="15"/>
        <v>f9</v>
      </c>
      <c r="K18" s="336" t="str">
        <f t="shared" si="15"/>
        <v>f10</v>
      </c>
      <c r="L18" s="336" t="str">
        <f t="shared" si="15"/>
        <v>f11</v>
      </c>
      <c r="M18" s="336" t="str">
        <f t="shared" si="15"/>
        <v>f12</v>
      </c>
      <c r="N18" s="336" t="str">
        <f t="shared" si="15"/>
        <v>f13</v>
      </c>
    </row>
    <row r="19" spans="1:14" s="359" customFormat="1" ht="26.25" customHeight="1">
      <c r="A19" s="361"/>
      <c r="B19" s="362"/>
      <c r="C19" s="362"/>
      <c r="D19" s="362"/>
      <c r="E19" s="367"/>
      <c r="F19" s="368"/>
      <c r="H19" s="360"/>
      <c r="I19" s="360"/>
      <c r="J19" s="360"/>
      <c r="K19" s="360"/>
      <c r="L19" s="360"/>
      <c r="M19" s="360"/>
      <c r="N19" s="360"/>
    </row>
    <row r="20" spans="1:14" ht="3.75" customHeight="1">
      <c r="A20" s="355"/>
      <c r="B20" s="355"/>
      <c r="C20" s="355"/>
      <c r="D20" s="355"/>
      <c r="E20" s="355"/>
      <c r="F20" s="355"/>
      <c r="H20" s="360"/>
      <c r="I20" s="334"/>
      <c r="J20" s="334"/>
      <c r="K20" s="334"/>
      <c r="L20" s="334"/>
      <c r="M20" s="334"/>
      <c r="N20" s="334"/>
    </row>
    <row r="21" spans="1:14" ht="15" customHeight="1">
      <c r="A21" s="363" t="str">
        <f t="shared" ref="A21:F21" ca="1" si="16">CONCATENATE("# ",INDIRECT("'all trains &amp; jobs'!"&amp;I21))</f>
        <v># 7</v>
      </c>
      <c r="B21" s="363" t="str">
        <f t="shared" ca="1" si="16"/>
        <v># 8</v>
      </c>
      <c r="C21" s="363" t="str">
        <f t="shared" ca="1" si="16"/>
        <v># 9</v>
      </c>
      <c r="D21" s="363" t="str">
        <f t="shared" ca="1" si="16"/>
        <v># 10</v>
      </c>
      <c r="E21" s="363" t="str">
        <f t="shared" ca="1" si="16"/>
        <v># 11</v>
      </c>
      <c r="F21" s="363" t="str">
        <f t="shared" ca="1" si="16"/>
        <v># 12</v>
      </c>
      <c r="H21" s="357" t="s">
        <v>281</v>
      </c>
      <c r="I21" s="336" t="str">
        <f t="shared" ref="I21:N21" si="17">CONCATENATE($H21,I$12)</f>
        <v>a8</v>
      </c>
      <c r="J21" s="336" t="str">
        <f t="shared" si="17"/>
        <v>a9</v>
      </c>
      <c r="K21" s="336" t="str">
        <f t="shared" si="17"/>
        <v>a10</v>
      </c>
      <c r="L21" s="336" t="str">
        <f t="shared" si="17"/>
        <v>a11</v>
      </c>
      <c r="M21" s="336" t="str">
        <f t="shared" si="17"/>
        <v>a12</v>
      </c>
      <c r="N21" s="336" t="str">
        <f t="shared" si="17"/>
        <v>a13</v>
      </c>
    </row>
    <row r="22" spans="1:14">
      <c r="A22" s="370"/>
      <c r="B22" s="370"/>
      <c r="C22" s="370"/>
      <c r="D22" s="370"/>
      <c r="E22" s="370"/>
      <c r="F22" s="370"/>
      <c r="H22" s="334"/>
      <c r="I22" s="334"/>
      <c r="J22" s="334"/>
      <c r="K22" s="334"/>
      <c r="L22" s="334"/>
      <c r="M22" s="334"/>
      <c r="N22" s="334"/>
    </row>
  </sheetData>
  <pageMargins left="0.25" right="0" top="0.25" bottom="0.25" header="0.51180555555555496" footer="0.51180555555555496"/>
  <pageSetup paperSize="9" scale="85" firstPageNumber="0" orientation="landscape" horizontalDpi="300" verticalDpi="300" r:id="rId1"/>
  <rowBreaks count="1" manualBreakCount="1">
    <brk id="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B9B8"/>
    <pageSetUpPr fitToPage="1"/>
  </sheetPr>
  <dimension ref="A1:AMK22"/>
  <sheetViews>
    <sheetView zoomScale="80" zoomScaleNormal="80" workbookViewId="0">
      <selection activeCell="O7" sqref="O7:P7"/>
    </sheetView>
  </sheetViews>
  <sheetFormatPr baseColWidth="10" defaultColWidth="9.140625" defaultRowHeight="15"/>
  <cols>
    <col min="1" max="6" width="28.7109375" style="344" customWidth="1"/>
    <col min="7" max="7" width="3.7109375" style="344" customWidth="1"/>
    <col min="8" max="14" width="11.42578125" style="344" hidden="1"/>
    <col min="15" max="20" width="6.7109375" style="344" customWidth="1"/>
    <col min="21" max="1025" width="11.42578125" style="344"/>
  </cols>
  <sheetData>
    <row r="1" spans="1:20" ht="35.25" customHeight="1">
      <c r="A1" s="345" t="s">
        <v>263</v>
      </c>
      <c r="B1" s="345" t="s">
        <v>263</v>
      </c>
      <c r="C1" s="345" t="s">
        <v>263</v>
      </c>
      <c r="D1" s="345" t="s">
        <v>263</v>
      </c>
      <c r="E1" s="345" t="s">
        <v>263</v>
      </c>
      <c r="F1" s="712"/>
      <c r="H1" s="334"/>
      <c r="I1" s="334">
        <v>14</v>
      </c>
      <c r="J1" s="334">
        <v>15</v>
      </c>
      <c r="K1" s="334">
        <v>16</v>
      </c>
      <c r="L1" s="334">
        <v>17</v>
      </c>
      <c r="M1" s="334">
        <v>18</v>
      </c>
      <c r="N1" s="334">
        <v>19</v>
      </c>
      <c r="O1" s="346" t="s">
        <v>264</v>
      </c>
    </row>
    <row r="2" spans="1:20" s="348" customFormat="1" ht="12.75">
      <c r="A2" s="667" t="str">
        <f t="shared" ref="A2:F2" ca="1" si="0">CONCATENATE("Train No. ",INDIRECT("'all trains &amp; jobs'!"&amp;I2))</f>
        <v>Train No. BNSF3</v>
      </c>
      <c r="B2" s="667" t="str">
        <f t="shared" ca="1" si="0"/>
        <v>Train No. BNSF4</v>
      </c>
      <c r="C2" s="667" t="str">
        <f t="shared" ca="1" si="0"/>
        <v>Train No. BNSF5</v>
      </c>
      <c r="D2" s="722" t="str">
        <f t="shared" ca="1" si="0"/>
        <v>Train No. Commuter 1</v>
      </c>
      <c r="E2" s="667" t="str">
        <f t="shared" ca="1" si="0"/>
        <v xml:space="preserve">Train No. BNSF 6 </v>
      </c>
      <c r="F2" s="723" t="str">
        <f t="shared" ca="1" si="0"/>
        <v>Train No. CP Intermodal</v>
      </c>
      <c r="H2" s="336" t="s">
        <v>259</v>
      </c>
      <c r="I2" s="336" t="str">
        <f t="shared" ref="I2:N5" si="1">CONCATENATE($H2,I$1)</f>
        <v>b14</v>
      </c>
      <c r="J2" s="336" t="str">
        <f t="shared" si="1"/>
        <v>b15</v>
      </c>
      <c r="K2" s="336" t="str">
        <f t="shared" si="1"/>
        <v>b16</v>
      </c>
      <c r="L2" s="336" t="str">
        <f t="shared" si="1"/>
        <v>b17</v>
      </c>
      <c r="M2" s="336" t="str">
        <f t="shared" si="1"/>
        <v>b18</v>
      </c>
      <c r="N2" s="336" t="str">
        <f t="shared" si="1"/>
        <v>b19</v>
      </c>
      <c r="O2" s="349" t="s">
        <v>265</v>
      </c>
      <c r="P2" s="349" t="s">
        <v>265</v>
      </c>
      <c r="Q2" s="349" t="s">
        <v>265</v>
      </c>
      <c r="R2" s="349" t="s">
        <v>265</v>
      </c>
      <c r="S2" s="349" t="s">
        <v>265</v>
      </c>
      <c r="T2" s="349" t="s">
        <v>265</v>
      </c>
    </row>
    <row r="3" spans="1:20" s="351" customFormat="1" ht="12.75">
      <c r="A3" s="350" t="str">
        <f t="shared" ref="A3:F3" ca="1" si="2">INDIRECT("'all trains &amp; jobs'!"&amp;I3)</f>
        <v>BNSF EGSC</v>
      </c>
      <c r="B3" s="350" t="str">
        <f t="shared" ca="1" si="2"/>
        <v>BNSF EGWH Transfer</v>
      </c>
      <c r="C3" s="350" t="str">
        <f t="shared" ca="1" si="2"/>
        <v>BNSF MOW</v>
      </c>
      <c r="D3" s="350" t="str">
        <f t="shared" ca="1" si="2"/>
        <v>Commuter  Train</v>
      </c>
      <c r="E3" s="350" t="str">
        <f t="shared" ca="1" si="2"/>
        <v>Auto-Extra</v>
      </c>
      <c r="F3" s="350" t="str">
        <f t="shared" ca="1" si="2"/>
        <v>CP Intermodal MABI</v>
      </c>
      <c r="H3" s="338" t="s">
        <v>260</v>
      </c>
      <c r="I3" s="336" t="str">
        <f t="shared" si="1"/>
        <v>c14</v>
      </c>
      <c r="J3" s="336" t="str">
        <f t="shared" si="1"/>
        <v>c15</v>
      </c>
      <c r="K3" s="336" t="str">
        <f t="shared" si="1"/>
        <v>c16</v>
      </c>
      <c r="L3" s="336" t="str">
        <f t="shared" si="1"/>
        <v>c17</v>
      </c>
      <c r="M3" s="336" t="str">
        <f t="shared" si="1"/>
        <v>c18</v>
      </c>
      <c r="N3" s="336" t="str">
        <f t="shared" si="1"/>
        <v>c19</v>
      </c>
      <c r="O3" s="349" t="s">
        <v>265</v>
      </c>
      <c r="P3" s="349" t="s">
        <v>265</v>
      </c>
      <c r="Q3" s="349" t="s">
        <v>265</v>
      </c>
      <c r="R3" s="349" t="s">
        <v>265</v>
      </c>
      <c r="S3" s="349" t="s">
        <v>265</v>
      </c>
      <c r="T3" s="349" t="s">
        <v>265</v>
      </c>
    </row>
    <row r="4" spans="1:20" s="353" customFormat="1" ht="12.75">
      <c r="A4" s="352" t="str">
        <f t="shared" ref="A4:F4" ca="1" si="3">IF(O2="Y",CONCATENATE("From: ",INDIRECT("'all trains &amp; jobs'!"&amp;I4),"  Track",INDIRECT("'all trains &amp; jobs'!"&amp;O4)),CONCATENATE("From: ",INDIRECT("'all trains &amp; jobs'!"&amp;I4)))</f>
        <v>From: Elk Grove  TrackEF1</v>
      </c>
      <c r="B4" s="352" t="str">
        <f t="shared" ca="1" si="3"/>
        <v>From: Elk Grove  TrackEF2</v>
      </c>
      <c r="C4" s="352" t="str">
        <f t="shared" ca="1" si="3"/>
        <v>From: Sarah Creek  Track7</v>
      </c>
      <c r="D4" s="352" t="str">
        <f t="shared" ca="1" si="3"/>
        <v>From: Parkwater  Track7</v>
      </c>
      <c r="E4" s="352" t="str">
        <f t="shared" ca="1" si="3"/>
        <v>From: Sarah Creek  Track1</v>
      </c>
      <c r="F4" s="352" t="str">
        <f t="shared" ca="1" si="3"/>
        <v>From: Manaukee  TrackEF2</v>
      </c>
      <c r="H4" s="339" t="s">
        <v>266</v>
      </c>
      <c r="I4" s="336" t="str">
        <f t="shared" si="1"/>
        <v>d14</v>
      </c>
      <c r="J4" s="336" t="str">
        <f t="shared" si="1"/>
        <v>d15</v>
      </c>
      <c r="K4" s="336" t="str">
        <f t="shared" si="1"/>
        <v>d16</v>
      </c>
      <c r="L4" s="336" t="str">
        <f t="shared" si="1"/>
        <v>d17</v>
      </c>
      <c r="M4" s="336" t="str">
        <f t="shared" si="1"/>
        <v>d18</v>
      </c>
      <c r="N4" s="336" t="str">
        <f t="shared" si="1"/>
        <v>d19</v>
      </c>
      <c r="O4" s="353" t="s">
        <v>295</v>
      </c>
      <c r="P4" s="353" t="s">
        <v>296</v>
      </c>
      <c r="Q4" s="353" t="s">
        <v>297</v>
      </c>
      <c r="R4" s="353" t="s">
        <v>298</v>
      </c>
      <c r="S4" s="353" t="s">
        <v>299</v>
      </c>
      <c r="T4" s="353" t="s">
        <v>300</v>
      </c>
    </row>
    <row r="5" spans="1:20" s="353" customFormat="1" ht="12.75">
      <c r="A5" s="354" t="str">
        <f t="shared" ref="A5:F5" ca="1" si="4">IF(O3="Y",CONCATENATE("To: ",INDIRECT("'all trains &amp; jobs'!"&amp;I5),"  Track",INDIRECT("'all trains &amp; jobs'!"&amp;O5)),CONCATENATE("To: ",INDIRECT("'all trains &amp; jobs'!"&amp;I5)))</f>
        <v>To: Elk Grove  TrackEF1</v>
      </c>
      <c r="B5" s="354" t="str">
        <f t="shared" ca="1" si="4"/>
        <v>To: Elk Grove  TrackEF2</v>
      </c>
      <c r="C5" s="354" t="str">
        <f t="shared" ca="1" si="4"/>
        <v>To: Sarah Creek  Track7</v>
      </c>
      <c r="D5" s="354" t="str">
        <f t="shared" ca="1" si="4"/>
        <v>To: Sarah Creek  Track7</v>
      </c>
      <c r="E5" s="354" t="str">
        <f t="shared" ca="1" si="4"/>
        <v>To: Sarah Creek  Track1</v>
      </c>
      <c r="F5" s="354" t="str">
        <f t="shared" ca="1" si="4"/>
        <v>To: Northtown  Track</v>
      </c>
      <c r="H5" s="339" t="s">
        <v>273</v>
      </c>
      <c r="I5" s="336" t="str">
        <f t="shared" si="1"/>
        <v>e14</v>
      </c>
      <c r="J5" s="336" t="str">
        <f t="shared" si="1"/>
        <v>e15</v>
      </c>
      <c r="K5" s="336" t="str">
        <f t="shared" si="1"/>
        <v>e16</v>
      </c>
      <c r="L5" s="336" t="str">
        <f t="shared" si="1"/>
        <v>e17</v>
      </c>
      <c r="M5" s="336" t="str">
        <f t="shared" si="1"/>
        <v>e18</v>
      </c>
      <c r="N5" s="336" t="str">
        <f t="shared" si="1"/>
        <v>e19</v>
      </c>
      <c r="O5" s="353" t="s">
        <v>301</v>
      </c>
      <c r="P5" s="353" t="s">
        <v>302</v>
      </c>
      <c r="Q5" s="353" t="s">
        <v>303</v>
      </c>
      <c r="R5" s="353" t="s">
        <v>304</v>
      </c>
      <c r="S5" s="353" t="s">
        <v>305</v>
      </c>
      <c r="T5" s="353" t="s">
        <v>306</v>
      </c>
    </row>
    <row r="6" spans="1:20" s="356" customFormat="1" ht="12.75" hidden="1">
      <c r="A6" s="355"/>
      <c r="B6" s="355"/>
      <c r="C6" s="355"/>
      <c r="D6" s="355"/>
      <c r="E6" s="355"/>
      <c r="F6" s="355"/>
      <c r="H6" s="357"/>
      <c r="I6" s="336"/>
      <c r="J6" s="336"/>
      <c r="K6" s="336"/>
      <c r="L6" s="336"/>
      <c r="M6" s="336"/>
      <c r="N6" s="336"/>
    </row>
    <row r="7" spans="1:20" s="359" customFormat="1" ht="191.25" customHeight="1">
      <c r="A7" s="868" t="str">
        <f t="shared" ref="A7:F7" ca="1" si="5">INDIRECT("'all trains &amp; jobs'!"&amp;I7)</f>
        <v>Freight turn from Elk Grove to Sarah Creek. Pull Protein and Ethanol Cars from Maricopa, exchange with MORNING cars from Elk Grove. Collect Outbounds for Sarah Creek in Elk Grove. Run to Sarah Creek, drop outbounds and collect new inbounds from Sarah Creek Track 2. Return to Elk Grove, switch all en-route industries. Drop all outbounds in Elk Grove.</v>
      </c>
      <c r="B7" s="358" t="str">
        <f t="shared" ca="1" si="5"/>
        <v>Elk Grove Transfer. Block outbounds by destination. Collect all Outbounds except Sarah Creek. Get trackage rights from WH Yardmaster for CN to run to ST Yard, drop cars for Centralia. Continue to Whitehall, exchange cars for Parkwater and Erehwyna with cars for Sarah Creek as advised by WH Yardmaster. Bring SC outbounds to Elk Grove. Pull Protein and Ethanol Cars from Maricopa, exchange with AFTERNOON cars from Elk Grove.</v>
      </c>
      <c r="C7" s="358" t="str">
        <f t="shared" ca="1" si="5"/>
        <v>MOW Extra; run from Sarah Creek to (roll dice):
1: Cascade
2: Glacier
3: Arrowhead
4: Elk Grove
5: Espanola
6: Manaukee
Work for 15 Minutes at your destination, return to Sarah Creek. Align trackage rights with each Division Head.</v>
      </c>
      <c r="D7" s="636" t="str">
        <f t="shared" ca="1" si="5"/>
        <v>Commuter Train from Parkwater to Whitehall, Cascasde, Blue Island and Sarah Creek Yard. Get trackage rights from WH Yardmaster for CN Division and from BNSF Division Head for BNSF Division. Make 2 Minutes Station stop in WH, CAS and BI and Sarah Creek. Return to Parkwater, make 2 Minutes Station stop in BI, CAS and WH.  --- CAN BE RUN MULTIPLE TIMES ---</v>
      </c>
      <c r="E7" s="358" t="str">
        <f t="shared" ca="1" si="5"/>
        <v xml:space="preserve">Run Train from Sarah Creek to Manaukee. Exchange Auto-Boxcars for Auto Carriers on Industry Track. Retrun to Sarah Creek. Get Trackage rights from BNSF Division head, from WH Yardmaster for CN Division and from CP Division Head for CP Division. </v>
      </c>
      <c r="F7" s="358" t="str">
        <f t="shared" ca="1" si="5"/>
        <v>Collect Engines at Manaukee Engine Facilty. Train should be prepared by Job CP MACE. Run Train from Manaukee to Blue Island. Get trackage rights from WH Yardmaster for CN Division and from BNSF Division Head for BNSF Division. Switch Intermodel Cars in Blue Island, return to Manaukee. Set out Outbounds in Northtown. Return engines to Manaukee Engine Facility.</v>
      </c>
      <c r="H7" s="360" t="s">
        <v>280</v>
      </c>
      <c r="I7" s="336" t="str">
        <f t="shared" ref="I7:N7" si="6">CONCATENATE($H7,I$1)</f>
        <v>f14</v>
      </c>
      <c r="J7" s="336" t="str">
        <f t="shared" si="6"/>
        <v>f15</v>
      </c>
      <c r="K7" s="336" t="str">
        <f t="shared" si="6"/>
        <v>f16</v>
      </c>
      <c r="L7" s="336" t="str">
        <f t="shared" si="6"/>
        <v>f17</v>
      </c>
      <c r="M7" s="336" t="str">
        <f t="shared" si="6"/>
        <v>f18</v>
      </c>
      <c r="N7" s="336" t="str">
        <f t="shared" si="6"/>
        <v>f19</v>
      </c>
    </row>
    <row r="8" spans="1:20" s="359" customFormat="1" ht="26.25" customHeight="1">
      <c r="A8" s="868"/>
      <c r="B8" s="624"/>
      <c r="C8" s="624"/>
      <c r="D8" s="624"/>
      <c r="E8" s="624"/>
      <c r="F8" s="624"/>
      <c r="H8" s="360"/>
      <c r="I8" s="336"/>
      <c r="J8" s="336"/>
      <c r="K8" s="336"/>
      <c r="L8" s="336"/>
      <c r="M8" s="336"/>
      <c r="N8" s="336"/>
    </row>
    <row r="9" spans="1:20" s="356" customFormat="1" ht="3.75" customHeight="1">
      <c r="A9" s="355"/>
      <c r="B9" s="355"/>
      <c r="C9" s="355"/>
      <c r="D9" s="355"/>
      <c r="E9" s="355"/>
      <c r="F9" s="355"/>
      <c r="H9" s="357"/>
      <c r="I9" s="336"/>
      <c r="J9" s="336"/>
      <c r="K9" s="336"/>
      <c r="L9" s="336"/>
      <c r="M9" s="336"/>
      <c r="N9" s="336"/>
    </row>
    <row r="10" spans="1:20" s="356" customFormat="1" ht="15" customHeight="1">
      <c r="A10" s="369" t="str">
        <f t="shared" ref="A10:F10" ca="1" si="7">CONCATENATE("# ",INDIRECT("'all trains &amp; jobs'!"&amp;I10))</f>
        <v># 13</v>
      </c>
      <c r="B10" s="369" t="str">
        <f t="shared" ca="1" si="7"/>
        <v># 14</v>
      </c>
      <c r="C10" s="369" t="str">
        <f t="shared" ca="1" si="7"/>
        <v># 15</v>
      </c>
      <c r="D10" s="369" t="str">
        <f t="shared" ca="1" si="7"/>
        <v># 16</v>
      </c>
      <c r="E10" s="369" t="str">
        <f t="shared" ca="1" si="7"/>
        <v># 17</v>
      </c>
      <c r="F10" s="369" t="str">
        <f t="shared" ca="1" si="7"/>
        <v># 18</v>
      </c>
      <c r="H10" s="357" t="s">
        <v>281</v>
      </c>
      <c r="I10" s="336" t="str">
        <f t="shared" ref="I10:N10" si="8">CONCATENATE($H10,I$1)</f>
        <v>a14</v>
      </c>
      <c r="J10" s="336" t="str">
        <f t="shared" si="8"/>
        <v>a15</v>
      </c>
      <c r="K10" s="336" t="str">
        <f t="shared" si="8"/>
        <v>a16</v>
      </c>
      <c r="L10" s="336" t="str">
        <f t="shared" si="8"/>
        <v>a17</v>
      </c>
      <c r="M10" s="336" t="str">
        <f t="shared" si="8"/>
        <v>a18</v>
      </c>
      <c r="N10" s="336" t="str">
        <f t="shared" si="8"/>
        <v>a19</v>
      </c>
    </row>
    <row r="11" spans="1:20" s="356" customFormat="1" ht="12.75">
      <c r="A11" s="355"/>
      <c r="B11" s="355"/>
      <c r="C11" s="355"/>
      <c r="D11" s="355"/>
      <c r="E11" s="355"/>
      <c r="F11" s="355"/>
      <c r="H11" s="357"/>
      <c r="I11" s="357"/>
      <c r="J11" s="357"/>
      <c r="K11" s="357"/>
      <c r="L11" s="357"/>
      <c r="M11" s="357"/>
      <c r="N11" s="357"/>
    </row>
    <row r="12" spans="1:20" ht="35.25" customHeight="1">
      <c r="A12" s="712" t="s">
        <v>755</v>
      </c>
      <c r="B12" s="712" t="s">
        <v>756</v>
      </c>
      <c r="C12" s="373"/>
      <c r="D12" s="364"/>
      <c r="E12" s="364"/>
      <c r="F12" s="364"/>
      <c r="H12" s="334"/>
      <c r="I12" s="334">
        <v>20</v>
      </c>
      <c r="J12" s="334">
        <v>21</v>
      </c>
      <c r="K12" s="334">
        <v>22</v>
      </c>
      <c r="L12" s="334">
        <v>23</v>
      </c>
      <c r="M12" s="334">
        <v>24</v>
      </c>
      <c r="N12" s="334">
        <v>25</v>
      </c>
    </row>
    <row r="13" spans="1:20" s="348" customFormat="1" ht="12.75">
      <c r="A13" s="723" t="str">
        <f t="shared" ref="A13:F13" ca="1" si="9">CONCATENATE("Train No. ",INDIRECT("'all trains &amp; jobs'!"&amp;I13))</f>
        <v>Train No. CP Ethanol</v>
      </c>
      <c r="B13" s="752" t="str">
        <f ca="1">CONCATENATE("Train No. ",INDIRECT("'all trains &amp; jobs'!"&amp;J13))</f>
        <v>Train No. IAIS Protein</v>
      </c>
      <c r="C13" s="374" t="str">
        <f t="shared" ca="1" si="9"/>
        <v>Train No. GLER No Engine</v>
      </c>
      <c r="D13" s="347" t="str">
        <f t="shared" ca="1" si="9"/>
        <v>Train No. WHPW No Engine</v>
      </c>
      <c r="E13" s="347" t="str">
        <f t="shared" ca="1" si="9"/>
        <v>Train No. MACE No Engines</v>
      </c>
      <c r="F13" s="347" t="str">
        <f t="shared" ca="1" si="9"/>
        <v>Train No. EGSC No Engines</v>
      </c>
      <c r="H13" s="336" t="s">
        <v>259</v>
      </c>
      <c r="I13" s="336" t="str">
        <f t="shared" ref="I13:N16" si="10">CONCATENATE($H13,I$12)</f>
        <v>b20</v>
      </c>
      <c r="J13" s="336" t="str">
        <f t="shared" si="10"/>
        <v>b21</v>
      </c>
      <c r="K13" s="336" t="str">
        <f t="shared" si="10"/>
        <v>b22</v>
      </c>
      <c r="L13" s="336" t="str">
        <f t="shared" si="10"/>
        <v>b23</v>
      </c>
      <c r="M13" s="336" t="str">
        <f t="shared" si="10"/>
        <v>b24</v>
      </c>
      <c r="N13" s="336" t="str">
        <f t="shared" si="10"/>
        <v>b25</v>
      </c>
      <c r="O13" s="349" t="s">
        <v>265</v>
      </c>
      <c r="P13" s="349" t="s">
        <v>265</v>
      </c>
      <c r="Q13" s="349" t="s">
        <v>265</v>
      </c>
      <c r="R13" s="349" t="s">
        <v>265</v>
      </c>
      <c r="S13" s="349" t="s">
        <v>265</v>
      </c>
      <c r="T13" s="349" t="s">
        <v>282</v>
      </c>
    </row>
    <row r="14" spans="1:20" s="351" customFormat="1" ht="12.75">
      <c r="A14" s="350" t="str">
        <f t="shared" ref="A14:F14" ca="1" si="11">INDIRECT("'all trains &amp; jobs'!"&amp;I14)</f>
        <v>CP Ethanol CEEG</v>
      </c>
      <c r="B14" s="375" t="str">
        <f t="shared" ca="1" si="11"/>
        <v>IAIS PWEG</v>
      </c>
      <c r="C14" s="375" t="str">
        <f t="shared" ca="1" si="11"/>
        <v>QGRY GLER</v>
      </c>
      <c r="D14" s="350" t="str">
        <f t="shared" ca="1" si="11"/>
        <v>CN WHPW</v>
      </c>
      <c r="E14" s="350" t="str">
        <f t="shared" ca="1" si="11"/>
        <v>CP MACE</v>
      </c>
      <c r="F14" s="350" t="str">
        <f t="shared" ca="1" si="11"/>
        <v>BNSF EGSC</v>
      </c>
      <c r="H14" s="338" t="s">
        <v>260</v>
      </c>
      <c r="I14" s="336" t="str">
        <f t="shared" si="10"/>
        <v>c20</v>
      </c>
      <c r="J14" s="336" t="str">
        <f t="shared" si="10"/>
        <v>c21</v>
      </c>
      <c r="K14" s="336" t="str">
        <f t="shared" si="10"/>
        <v>c22</v>
      </c>
      <c r="L14" s="336" t="str">
        <f t="shared" si="10"/>
        <v>c23</v>
      </c>
      <c r="M14" s="336" t="str">
        <f t="shared" si="10"/>
        <v>c24</v>
      </c>
      <c r="N14" s="336" t="str">
        <f t="shared" si="10"/>
        <v>c25</v>
      </c>
      <c r="O14" s="349" t="s">
        <v>265</v>
      </c>
      <c r="P14" s="349" t="s">
        <v>265</v>
      </c>
      <c r="Q14" s="349" t="s">
        <v>265</v>
      </c>
      <c r="R14" s="349" t="s">
        <v>282</v>
      </c>
      <c r="S14" s="349" t="s">
        <v>282</v>
      </c>
      <c r="T14" s="349" t="s">
        <v>265</v>
      </c>
    </row>
    <row r="15" spans="1:20" s="353" customFormat="1" ht="12.75">
      <c r="A15" s="352" t="str">
        <f t="shared" ref="A15:F15" ca="1" si="12">IF(O13="Y",CONCATENATE("From: ",INDIRECT("'all trains &amp; jobs'!"&amp;I15),"  Track",INDIRECT("'all trains &amp; jobs'!"&amp;O15)),CONCATENATE("From: ",INDIRECT("'all trains &amp; jobs'!"&amp;I15)))</f>
        <v>From: Centralia  Track6</v>
      </c>
      <c r="B15" s="376" t="str">
        <f t="shared" ca="1" si="12"/>
        <v>From: Parkwater  Track5</v>
      </c>
      <c r="C15" s="376" t="str">
        <f t="shared" ca="1" si="12"/>
        <v>From: Erehwyna  Track2</v>
      </c>
      <c r="D15" s="352" t="str">
        <f t="shared" ca="1" si="12"/>
        <v>From: Parkwater  Track2</v>
      </c>
      <c r="E15" s="352" t="str">
        <f t="shared" ca="1" si="12"/>
        <v>From: Centralia  Track2</v>
      </c>
      <c r="F15" s="352" t="str">
        <f t="shared" ca="1" si="12"/>
        <v>From: Sarah Creek</v>
      </c>
      <c r="H15" s="339" t="s">
        <v>266</v>
      </c>
      <c r="I15" s="336" t="str">
        <f t="shared" si="10"/>
        <v>d20</v>
      </c>
      <c r="J15" s="336" t="str">
        <f t="shared" si="10"/>
        <v>d21</v>
      </c>
      <c r="K15" s="336" t="str">
        <f t="shared" si="10"/>
        <v>d22</v>
      </c>
      <c r="L15" s="336" t="str">
        <f t="shared" si="10"/>
        <v>d23</v>
      </c>
      <c r="M15" s="336" t="str">
        <f t="shared" si="10"/>
        <v>d24</v>
      </c>
      <c r="N15" s="336" t="str">
        <f t="shared" si="10"/>
        <v>d25</v>
      </c>
      <c r="O15" s="353" t="s">
        <v>307</v>
      </c>
      <c r="P15" s="353" t="s">
        <v>308</v>
      </c>
      <c r="Q15" s="353" t="s">
        <v>309</v>
      </c>
      <c r="R15" s="353" t="s">
        <v>310</v>
      </c>
      <c r="S15" s="353" t="s">
        <v>311</v>
      </c>
      <c r="T15" s="353" t="s">
        <v>312</v>
      </c>
    </row>
    <row r="16" spans="1:20" s="353" customFormat="1" ht="12.75">
      <c r="A16" s="354" t="str">
        <f t="shared" ref="A16:F16" ca="1" si="13">IF(O14="Y",CONCATENATE("To: ",INDIRECT("'all trains &amp; jobs'!"&amp;I16),"  Track",INDIRECT("'all trains &amp; jobs'!"&amp;O16)),CONCATENATE("To: ",INDIRECT("'all trains &amp; jobs'!"&amp;I16)))</f>
        <v>To: Centralia  Track6</v>
      </c>
      <c r="B16" s="377" t="str">
        <f t="shared" ca="1" si="13"/>
        <v>To: Parkwater  Track5</v>
      </c>
      <c r="C16" s="377" t="str">
        <f t="shared" ca="1" si="13"/>
        <v>To: Glacier  Track</v>
      </c>
      <c r="D16" s="354" t="str">
        <f t="shared" ca="1" si="13"/>
        <v>To: Whitehall</v>
      </c>
      <c r="E16" s="354" t="str">
        <f t="shared" ca="1" si="13"/>
        <v>To: Manaukee</v>
      </c>
      <c r="F16" s="354" t="str">
        <f t="shared" ca="1" si="13"/>
        <v>To: Elk Grove  Track</v>
      </c>
      <c r="H16" s="339" t="s">
        <v>273</v>
      </c>
      <c r="I16" s="336" t="str">
        <f t="shared" si="10"/>
        <v>e20</v>
      </c>
      <c r="J16" s="336" t="str">
        <f t="shared" si="10"/>
        <v>e21</v>
      </c>
      <c r="K16" s="336" t="str">
        <f t="shared" si="10"/>
        <v>e22</v>
      </c>
      <c r="L16" s="336" t="str">
        <f t="shared" si="10"/>
        <v>e23</v>
      </c>
      <c r="M16" s="336" t="str">
        <f t="shared" si="10"/>
        <v>e24</v>
      </c>
      <c r="N16" s="336" t="str">
        <f t="shared" si="10"/>
        <v>e25</v>
      </c>
      <c r="O16" s="353" t="s">
        <v>313</v>
      </c>
      <c r="P16" s="353" t="s">
        <v>314</v>
      </c>
      <c r="Q16" s="353" t="s">
        <v>315</v>
      </c>
      <c r="R16" s="353" t="s">
        <v>316</v>
      </c>
      <c r="S16" s="353" t="s">
        <v>317</v>
      </c>
      <c r="T16" s="353" t="s">
        <v>318</v>
      </c>
    </row>
    <row r="17" spans="1:14" hidden="1">
      <c r="A17" s="355"/>
      <c r="B17" s="378"/>
      <c r="C17" s="378"/>
      <c r="D17" s="355"/>
      <c r="E17" s="355"/>
      <c r="F17" s="355"/>
      <c r="H17" s="357"/>
      <c r="I17" s="334"/>
      <c r="J17" s="334"/>
      <c r="K17" s="334"/>
      <c r="L17" s="334"/>
      <c r="M17" s="334"/>
      <c r="N17" s="334"/>
    </row>
    <row r="18" spans="1:14" s="359" customFormat="1" ht="189" customHeight="1">
      <c r="A18" s="358" t="str">
        <f t="shared" ref="A18:F18" ca="1" si="14">INDIRECT("'all trains &amp; jobs'!"&amp;I18)</f>
        <v xml:space="preserve">Run Train from Centralia to Manaukee. Reverse direction, go via ST Yard and Cascade to Elk Grove. Get trackage rights from WH Yardmaster for CN Division and from BNSF Division Head for BNSF Division. Exchange empty Ethanol cars for loaded at Elk Grove. Return to Manaukee, reverse direction and complete the run to Centralia. </v>
      </c>
      <c r="B18" s="379" t="str">
        <f t="shared" ca="1" si="14"/>
        <v>Run Train from Parkwater to Elk Grove. Get trackage rights from WH Yardmaster for CN Division and from BNSF Division Head for BNSF Division. Exchange loaded Protein Cars for Empties at Elk Grove. Return to Parkwater.</v>
      </c>
      <c r="C18" s="379" t="str">
        <f t="shared" ca="1" si="14"/>
        <v>No Engines: inbound freights, will be picked up by train GLER</v>
      </c>
      <c r="D18" s="358" t="str">
        <f t="shared" ca="1" si="14"/>
        <v>No Engines: inbound freights, will be picked up by train WHPW</v>
      </c>
      <c r="E18" s="358" t="str">
        <f t="shared" ca="1" si="14"/>
        <v>No Engines: inbound freights, will be picked up by train MACE</v>
      </c>
      <c r="F18" s="358" t="str">
        <f t="shared" ca="1" si="14"/>
        <v>No Engines: inbound freights, will be picked up by train EGSC</v>
      </c>
      <c r="H18" s="360" t="s">
        <v>280</v>
      </c>
      <c r="I18" s="336" t="str">
        <f t="shared" ref="I18:N18" si="15">CONCATENATE($H18,I$12)</f>
        <v>f20</v>
      </c>
      <c r="J18" s="336" t="str">
        <f t="shared" si="15"/>
        <v>f21</v>
      </c>
      <c r="K18" s="336" t="str">
        <f t="shared" si="15"/>
        <v>f22</v>
      </c>
      <c r="L18" s="336" t="str">
        <f t="shared" si="15"/>
        <v>f23</v>
      </c>
      <c r="M18" s="336" t="str">
        <f t="shared" si="15"/>
        <v>f24</v>
      </c>
      <c r="N18" s="336" t="str">
        <f t="shared" si="15"/>
        <v>f25</v>
      </c>
    </row>
    <row r="19" spans="1:14" s="359" customFormat="1" ht="24" customHeight="1">
      <c r="A19" s="380"/>
      <c r="B19" s="380"/>
      <c r="C19" s="367"/>
      <c r="D19" s="380"/>
      <c r="E19" s="380"/>
      <c r="F19" s="624"/>
      <c r="H19" s="360"/>
      <c r="I19" s="360"/>
      <c r="J19" s="360"/>
      <c r="K19" s="360"/>
      <c r="L19" s="360"/>
      <c r="M19" s="360"/>
      <c r="N19" s="360"/>
    </row>
    <row r="20" spans="1:14" ht="3.75" customHeight="1">
      <c r="A20" s="355"/>
      <c r="B20" s="378"/>
      <c r="C20" s="378"/>
      <c r="D20" s="355"/>
      <c r="E20" s="355"/>
      <c r="F20" s="355"/>
      <c r="H20" s="360"/>
      <c r="I20" s="334"/>
      <c r="J20" s="334"/>
      <c r="K20" s="334"/>
      <c r="L20" s="334"/>
      <c r="M20" s="334"/>
      <c r="N20" s="334"/>
    </row>
    <row r="21" spans="1:14" ht="15" customHeight="1">
      <c r="A21" s="369" t="str">
        <f t="shared" ref="A21:F21" ca="1" si="16">CONCATENATE("# ",INDIRECT("'all trains &amp; jobs'!"&amp;I21))</f>
        <v># 19</v>
      </c>
      <c r="B21" s="381" t="str">
        <f t="shared" ca="1" si="16"/>
        <v># 20</v>
      </c>
      <c r="C21" s="381" t="str">
        <f t="shared" ca="1" si="16"/>
        <v># 21</v>
      </c>
      <c r="D21" s="369" t="str">
        <f t="shared" ca="1" si="16"/>
        <v># 22</v>
      </c>
      <c r="E21" s="369" t="str">
        <f t="shared" ca="1" si="16"/>
        <v># 23</v>
      </c>
      <c r="F21" s="369" t="str">
        <f t="shared" ca="1" si="16"/>
        <v># 24</v>
      </c>
      <c r="H21" s="357" t="s">
        <v>281</v>
      </c>
      <c r="I21" s="336" t="str">
        <f t="shared" ref="I21:N21" si="17">CONCATENATE($H21,I$12)</f>
        <v>a20</v>
      </c>
      <c r="J21" s="336" t="str">
        <f t="shared" si="17"/>
        <v>a21</v>
      </c>
      <c r="K21" s="336" t="str">
        <f t="shared" si="17"/>
        <v>a22</v>
      </c>
      <c r="L21" s="336" t="str">
        <f t="shared" si="17"/>
        <v>a23</v>
      </c>
      <c r="M21" s="336" t="str">
        <f t="shared" si="17"/>
        <v>a24</v>
      </c>
      <c r="N21" s="336" t="str">
        <f t="shared" si="17"/>
        <v>a25</v>
      </c>
    </row>
    <row r="22" spans="1:14">
      <c r="A22" s="370"/>
      <c r="B22" s="382"/>
      <c r="C22" s="382"/>
      <c r="D22" s="370"/>
      <c r="E22" s="370"/>
      <c r="F22" s="370"/>
      <c r="H22" s="334"/>
      <c r="I22" s="334"/>
      <c r="J22" s="334"/>
      <c r="K22" s="334"/>
      <c r="L22" s="334"/>
      <c r="M22" s="334"/>
      <c r="N22" s="334"/>
    </row>
  </sheetData>
  <mergeCells count="1">
    <mergeCell ref="A7:A8"/>
  </mergeCells>
  <pageMargins left="0.25" right="0" top="0.25" bottom="0.25" header="0.51180555555555496" footer="0.51180555555555496"/>
  <pageSetup paperSize="9" scale="85" firstPageNumber="0" orientation="landscape" horizontalDpi="300" verticalDpi="300" r:id="rId1"/>
  <rowBreaks count="1" manualBreakCount="1">
    <brk id="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4"/>
  <sheetViews>
    <sheetView topLeftCell="B1" zoomScaleNormal="100" workbookViewId="0">
      <selection activeCell="F8" sqref="F8"/>
    </sheetView>
  </sheetViews>
  <sheetFormatPr baseColWidth="10" defaultColWidth="9.140625" defaultRowHeight="15"/>
  <cols>
    <col min="1" max="1" width="10.85546875" style="383" customWidth="1"/>
    <col min="2" max="2" width="9.5703125" style="384" customWidth="1"/>
    <col min="3" max="3" width="29.7109375" style="385" customWidth="1"/>
    <col min="4" max="5" width="17.7109375" style="386" customWidth="1"/>
    <col min="6" max="6" width="39" style="386" customWidth="1"/>
    <col min="7" max="7" width="17.42578125" style="384" customWidth="1"/>
    <col min="8" max="8" width="5.42578125" style="384" customWidth="1"/>
    <col min="9" max="9" width="4.140625" style="384" customWidth="1"/>
    <col min="10" max="10" width="37.7109375" style="384" customWidth="1"/>
    <col min="11" max="11" width="16.42578125" style="384" customWidth="1"/>
    <col min="12" max="12" width="17" style="384" customWidth="1"/>
    <col min="13" max="1025" width="11.42578125" style="384"/>
  </cols>
  <sheetData>
    <row r="1" spans="1:12">
      <c r="A1" s="387"/>
      <c r="B1" s="388" t="s">
        <v>1</v>
      </c>
      <c r="C1" s="389" t="s">
        <v>2</v>
      </c>
      <c r="D1" s="390" t="s">
        <v>319</v>
      </c>
      <c r="E1" s="390" t="s">
        <v>320</v>
      </c>
      <c r="F1" s="390" t="s">
        <v>321</v>
      </c>
      <c r="G1" s="388" t="s">
        <v>322</v>
      </c>
      <c r="H1" s="388" t="s">
        <v>0</v>
      </c>
      <c r="J1" s="384" t="s">
        <v>323</v>
      </c>
      <c r="K1" s="384" t="s">
        <v>324</v>
      </c>
      <c r="L1" s="384" t="s">
        <v>325</v>
      </c>
    </row>
    <row r="2" spans="1:12" ht="42.75" customHeight="1">
      <c r="A2" s="871" t="s">
        <v>326</v>
      </c>
      <c r="B2" s="391" t="s">
        <v>327</v>
      </c>
      <c r="C2" s="392" t="s">
        <v>328</v>
      </c>
      <c r="D2" s="393" t="s">
        <v>329</v>
      </c>
      <c r="E2" s="393" t="s">
        <v>329</v>
      </c>
      <c r="F2" s="393" t="s">
        <v>330</v>
      </c>
      <c r="G2" s="391"/>
      <c r="H2" s="391"/>
      <c r="J2" s="394" t="s">
        <v>331</v>
      </c>
      <c r="K2" s="395" t="s">
        <v>332</v>
      </c>
      <c r="L2" s="395" t="s">
        <v>333</v>
      </c>
    </row>
    <row r="3" spans="1:12" ht="42.75">
      <c r="A3" s="871"/>
      <c r="B3" s="391" t="s">
        <v>334</v>
      </c>
      <c r="C3" s="392" t="s">
        <v>335</v>
      </c>
      <c r="D3" s="393" t="s">
        <v>336</v>
      </c>
      <c r="E3" s="393" t="s">
        <v>336</v>
      </c>
      <c r="F3" s="393" t="s">
        <v>337</v>
      </c>
      <c r="G3" s="391"/>
      <c r="H3" s="391"/>
    </row>
    <row r="4" spans="1:12" ht="42.75">
      <c r="A4" s="871"/>
      <c r="B4" s="391" t="s">
        <v>338</v>
      </c>
      <c r="C4" s="392" t="s">
        <v>339</v>
      </c>
      <c r="D4" s="393" t="s">
        <v>329</v>
      </c>
      <c r="E4" s="393" t="s">
        <v>329</v>
      </c>
      <c r="F4" s="393" t="s">
        <v>330</v>
      </c>
      <c r="G4" s="391"/>
      <c r="H4" s="391"/>
    </row>
    <row r="5" spans="1:12" ht="71.25">
      <c r="A5" s="871"/>
      <c r="B5" s="391" t="s">
        <v>340</v>
      </c>
      <c r="C5" s="392" t="s">
        <v>341</v>
      </c>
      <c r="D5" s="393" t="s">
        <v>336</v>
      </c>
      <c r="E5" s="393" t="s">
        <v>329</v>
      </c>
      <c r="F5" s="393" t="s">
        <v>342</v>
      </c>
      <c r="G5" s="391"/>
      <c r="H5" s="391"/>
    </row>
    <row r="6" spans="1:12" ht="42.75">
      <c r="A6" s="396"/>
      <c r="B6" s="391" t="s">
        <v>343</v>
      </c>
      <c r="C6" s="392" t="s">
        <v>344</v>
      </c>
      <c r="D6" s="393" t="s">
        <v>329</v>
      </c>
      <c r="E6" s="393" t="s">
        <v>336</v>
      </c>
      <c r="F6" s="393" t="s">
        <v>345</v>
      </c>
      <c r="G6" s="391"/>
      <c r="H6" s="391"/>
    </row>
    <row r="7" spans="1:12" ht="42.75" customHeight="1">
      <c r="A7" s="872" t="s">
        <v>346</v>
      </c>
      <c r="B7" s="388" t="s">
        <v>347</v>
      </c>
      <c r="C7" s="389" t="s">
        <v>348</v>
      </c>
      <c r="D7" s="390" t="s">
        <v>349</v>
      </c>
      <c r="E7" s="390" t="s">
        <v>349</v>
      </c>
      <c r="F7" s="390" t="s">
        <v>350</v>
      </c>
      <c r="G7" s="397" t="s">
        <v>333</v>
      </c>
      <c r="H7" s="388"/>
    </row>
    <row r="8" spans="1:12" ht="42.75">
      <c r="A8" s="872"/>
      <c r="B8" s="388" t="s">
        <v>351</v>
      </c>
      <c r="C8" s="389" t="s">
        <v>352</v>
      </c>
      <c r="D8" s="390" t="s">
        <v>336</v>
      </c>
      <c r="E8" s="390" t="s">
        <v>336</v>
      </c>
      <c r="F8" s="390" t="s">
        <v>353</v>
      </c>
      <c r="G8" s="397" t="s">
        <v>332</v>
      </c>
      <c r="H8" s="388"/>
    </row>
    <row r="9" spans="1:12" ht="28.5">
      <c r="A9" s="872"/>
      <c r="B9" s="388" t="s">
        <v>354</v>
      </c>
      <c r="C9" s="389" t="s">
        <v>355</v>
      </c>
      <c r="D9" s="390" t="s">
        <v>356</v>
      </c>
      <c r="E9" s="390" t="s">
        <v>356</v>
      </c>
      <c r="F9" s="390" t="s">
        <v>357</v>
      </c>
      <c r="G9" s="398" t="s">
        <v>358</v>
      </c>
      <c r="H9" s="388"/>
    </row>
    <row r="10" spans="1:12" ht="42.75" customHeight="1">
      <c r="A10" s="871" t="s">
        <v>359</v>
      </c>
      <c r="B10" s="391">
        <v>601</v>
      </c>
      <c r="C10" s="392" t="s">
        <v>360</v>
      </c>
      <c r="D10" s="393" t="s">
        <v>349</v>
      </c>
      <c r="E10" s="393" t="s">
        <v>356</v>
      </c>
      <c r="F10" s="393" t="s">
        <v>361</v>
      </c>
      <c r="G10" s="399" t="s">
        <v>358</v>
      </c>
      <c r="H10" s="391"/>
    </row>
    <row r="11" spans="1:12" ht="42.75">
      <c r="A11" s="871"/>
      <c r="B11" s="391">
        <v>602</v>
      </c>
      <c r="C11" s="392" t="s">
        <v>362</v>
      </c>
      <c r="D11" s="393" t="s">
        <v>356</v>
      </c>
      <c r="E11" s="393" t="s">
        <v>349</v>
      </c>
      <c r="F11" s="393" t="s">
        <v>363</v>
      </c>
      <c r="G11" s="400" t="s">
        <v>333</v>
      </c>
      <c r="H11" s="391"/>
    </row>
    <row r="12" spans="1:12" ht="28.5">
      <c r="A12" s="871"/>
      <c r="B12" s="391">
        <v>603</v>
      </c>
      <c r="C12" s="392" t="s">
        <v>364</v>
      </c>
      <c r="D12" s="393" t="s">
        <v>336</v>
      </c>
      <c r="E12" s="393" t="s">
        <v>356</v>
      </c>
      <c r="F12" s="393" t="s">
        <v>365</v>
      </c>
      <c r="G12" s="399" t="s">
        <v>358</v>
      </c>
      <c r="H12" s="391"/>
    </row>
    <row r="13" spans="1:12" ht="42.75">
      <c r="A13" s="871"/>
      <c r="B13" s="391">
        <v>604</v>
      </c>
      <c r="C13" s="392" t="s">
        <v>366</v>
      </c>
      <c r="D13" s="393" t="s">
        <v>356</v>
      </c>
      <c r="E13" s="393" t="s">
        <v>336</v>
      </c>
      <c r="F13" s="393" t="s">
        <v>367</v>
      </c>
      <c r="G13" s="400" t="s">
        <v>332</v>
      </c>
      <c r="H13" s="391"/>
    </row>
    <row r="14" spans="1:12" ht="57" customHeight="1">
      <c r="A14" s="872" t="s">
        <v>368</v>
      </c>
      <c r="B14" s="388" t="s">
        <v>369</v>
      </c>
      <c r="C14" s="389" t="s">
        <v>370</v>
      </c>
      <c r="D14" s="390" t="s">
        <v>213</v>
      </c>
      <c r="E14" s="390" t="s">
        <v>213</v>
      </c>
      <c r="F14" s="390" t="s">
        <v>371</v>
      </c>
      <c r="G14" s="398" t="s">
        <v>358</v>
      </c>
      <c r="H14" s="388"/>
    </row>
    <row r="15" spans="1:12" ht="85.5">
      <c r="A15" s="872"/>
      <c r="B15" s="388" t="s">
        <v>372</v>
      </c>
      <c r="C15" s="389" t="s">
        <v>373</v>
      </c>
      <c r="D15" s="390" t="s">
        <v>213</v>
      </c>
      <c r="E15" s="390" t="s">
        <v>213</v>
      </c>
      <c r="F15" s="390" t="s">
        <v>374</v>
      </c>
      <c r="G15" s="397" t="s">
        <v>375</v>
      </c>
      <c r="H15" s="388"/>
    </row>
    <row r="16" spans="1:12" ht="57" customHeight="1">
      <c r="A16" s="871" t="s">
        <v>376</v>
      </c>
      <c r="B16" s="391" t="s">
        <v>377</v>
      </c>
      <c r="C16" s="392" t="s">
        <v>378</v>
      </c>
      <c r="D16" s="393" t="s">
        <v>379</v>
      </c>
      <c r="E16" s="393" t="s">
        <v>379</v>
      </c>
      <c r="F16" s="393" t="s">
        <v>380</v>
      </c>
      <c r="G16" s="391"/>
      <c r="H16" s="391"/>
    </row>
    <row r="17" spans="1:8" ht="57">
      <c r="A17" s="871"/>
      <c r="B17" s="391" t="s">
        <v>381</v>
      </c>
      <c r="C17" s="392" t="s">
        <v>382</v>
      </c>
      <c r="D17" s="393" t="s">
        <v>383</v>
      </c>
      <c r="E17" s="393" t="s">
        <v>383</v>
      </c>
      <c r="F17" s="393" t="s">
        <v>384</v>
      </c>
      <c r="G17" s="391"/>
      <c r="H17" s="391"/>
    </row>
    <row r="18" spans="1:8" ht="28.5" customHeight="1">
      <c r="A18" s="869" t="s">
        <v>385</v>
      </c>
      <c r="B18" s="388">
        <v>552</v>
      </c>
      <c r="C18" s="389" t="s">
        <v>386</v>
      </c>
      <c r="D18" s="390" t="s">
        <v>253</v>
      </c>
      <c r="E18" s="390" t="s">
        <v>336</v>
      </c>
      <c r="F18" s="390" t="s">
        <v>387</v>
      </c>
      <c r="G18" s="388"/>
      <c r="H18" s="388"/>
    </row>
    <row r="19" spans="1:8" ht="57">
      <c r="A19" s="869"/>
      <c r="B19" s="388">
        <v>553</v>
      </c>
      <c r="C19" s="389" t="s">
        <v>388</v>
      </c>
      <c r="D19" s="390" t="s">
        <v>336</v>
      </c>
      <c r="E19" s="390" t="s">
        <v>253</v>
      </c>
      <c r="F19" s="390" t="s">
        <v>389</v>
      </c>
      <c r="G19" s="388"/>
      <c r="H19" s="388"/>
    </row>
    <row r="20" spans="1:8" ht="71.25" customHeight="1">
      <c r="A20" s="870" t="s">
        <v>390</v>
      </c>
      <c r="B20" s="391">
        <v>566</v>
      </c>
      <c r="C20" s="392" t="s">
        <v>391</v>
      </c>
      <c r="D20" s="393" t="s">
        <v>253</v>
      </c>
      <c r="E20" s="393" t="s">
        <v>349</v>
      </c>
      <c r="F20" s="393" t="s">
        <v>392</v>
      </c>
      <c r="G20" s="391"/>
      <c r="H20" s="391"/>
    </row>
    <row r="21" spans="1:8" ht="42.75">
      <c r="A21" s="870"/>
      <c r="B21" s="391">
        <v>567</v>
      </c>
      <c r="C21" s="392" t="s">
        <v>393</v>
      </c>
      <c r="D21" s="393" t="s">
        <v>349</v>
      </c>
      <c r="E21" s="393" t="s">
        <v>253</v>
      </c>
      <c r="F21" s="393" t="s">
        <v>394</v>
      </c>
      <c r="G21" s="391"/>
      <c r="H21" s="391"/>
    </row>
    <row r="22" spans="1:8" ht="28.5" customHeight="1">
      <c r="A22" s="869" t="s">
        <v>395</v>
      </c>
      <c r="B22" s="388">
        <v>402</v>
      </c>
      <c r="C22" s="389" t="s">
        <v>396</v>
      </c>
      <c r="D22" s="390" t="s">
        <v>383</v>
      </c>
      <c r="E22" s="390" t="s">
        <v>349</v>
      </c>
      <c r="F22" s="390" t="s">
        <v>397</v>
      </c>
      <c r="G22" s="397" t="s">
        <v>333</v>
      </c>
      <c r="H22" s="388"/>
    </row>
    <row r="23" spans="1:8" ht="28.5">
      <c r="A23" s="869"/>
      <c r="B23" s="401">
        <v>403</v>
      </c>
      <c r="C23" s="389" t="s">
        <v>398</v>
      </c>
      <c r="D23" s="390" t="s">
        <v>336</v>
      </c>
      <c r="E23" s="390" t="s">
        <v>399</v>
      </c>
      <c r="F23" s="390" t="s">
        <v>400</v>
      </c>
      <c r="G23" s="398" t="s">
        <v>358</v>
      </c>
      <c r="H23" s="388"/>
    </row>
    <row r="24" spans="1:8" ht="42.75">
      <c r="A24" s="869"/>
      <c r="B24" s="388">
        <v>404</v>
      </c>
      <c r="C24" s="389" t="s">
        <v>401</v>
      </c>
      <c r="D24" s="390" t="s">
        <v>383</v>
      </c>
      <c r="E24" s="390" t="s">
        <v>336</v>
      </c>
      <c r="F24" s="390" t="s">
        <v>402</v>
      </c>
      <c r="G24" s="397" t="s">
        <v>332</v>
      </c>
      <c r="H24" s="388"/>
    </row>
  </sheetData>
  <mergeCells count="8">
    <mergeCell ref="A18:A19"/>
    <mergeCell ref="A20:A21"/>
    <mergeCell ref="A22:A24"/>
    <mergeCell ref="A2:A5"/>
    <mergeCell ref="A7:A9"/>
    <mergeCell ref="A10:A13"/>
    <mergeCell ref="A14:A15"/>
    <mergeCell ref="A16:A17"/>
  </mergeCells>
  <pageMargins left="0.7" right="0.7" top="0.78749999999999998" bottom="0.78749999999999998" header="0.51180555555555496" footer="0.51180555555555496"/>
  <pageSetup paperSize="9" firstPageNumber="0"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B9B8"/>
    <pageSetUpPr fitToPage="1"/>
  </sheetPr>
  <dimension ref="A1:AMK30"/>
  <sheetViews>
    <sheetView zoomScale="80" zoomScaleNormal="80" workbookViewId="0">
      <selection activeCell="I2" sqref="I2"/>
    </sheetView>
  </sheetViews>
  <sheetFormatPr baseColWidth="10" defaultColWidth="9.140625" defaultRowHeight="15"/>
  <cols>
    <col min="1" max="6" width="28.7109375" style="344" customWidth="1"/>
    <col min="7" max="7" width="3.7109375" style="344" customWidth="1"/>
    <col min="8" max="14" width="11.42578125" style="344" customWidth="1"/>
    <col min="15" max="20" width="6.7109375" style="344" customWidth="1"/>
    <col min="21" max="1025" width="11.42578125" style="344"/>
  </cols>
  <sheetData>
    <row r="1" spans="1:20" ht="35.25" customHeight="1">
      <c r="A1" s="345" t="s">
        <v>263</v>
      </c>
      <c r="B1" s="345" t="s">
        <v>263</v>
      </c>
      <c r="C1" s="345" t="s">
        <v>263</v>
      </c>
      <c r="D1" s="345" t="s">
        <v>263</v>
      </c>
      <c r="E1" s="345" t="s">
        <v>263</v>
      </c>
      <c r="F1" s="345" t="s">
        <v>263</v>
      </c>
      <c r="H1" s="334"/>
      <c r="I1" s="334">
        <v>26</v>
      </c>
      <c r="J1" s="334">
        <f>+I1+1</f>
        <v>27</v>
      </c>
      <c r="K1" s="334">
        <f>+J1+1</f>
        <v>28</v>
      </c>
      <c r="L1" s="334">
        <f>+K1+1</f>
        <v>29</v>
      </c>
      <c r="M1" s="662">
        <v>26</v>
      </c>
      <c r="N1" s="334">
        <f>+M1+1</f>
        <v>27</v>
      </c>
      <c r="O1" s="346" t="s">
        <v>264</v>
      </c>
    </row>
    <row r="2" spans="1:20" s="348" customFormat="1" ht="12.75">
      <c r="A2" s="621" t="str">
        <f t="shared" ref="A2:F2" ca="1" si="0">CONCATENATE("Train No. ",INDIRECT("'all trains &amp; jobs'!"&amp;I2))</f>
        <v xml:space="preserve">Train No. </v>
      </c>
      <c r="B2" s="621" t="str">
        <f t="shared" ca="1" si="0"/>
        <v xml:space="preserve">Train No. </v>
      </c>
      <c r="C2" s="347" t="str">
        <f t="shared" ca="1" si="0"/>
        <v xml:space="preserve">Train No. </v>
      </c>
      <c r="D2" s="347" t="str">
        <f t="shared" ca="1" si="0"/>
        <v xml:space="preserve">Train No. </v>
      </c>
      <c r="E2" s="621" t="str">
        <f t="shared" ca="1" si="0"/>
        <v xml:space="preserve">Train No. </v>
      </c>
      <c r="F2" s="621" t="str">
        <f t="shared" ca="1" si="0"/>
        <v xml:space="preserve">Train No. </v>
      </c>
      <c r="H2" s="336" t="s">
        <v>259</v>
      </c>
      <c r="I2" s="336" t="str">
        <f t="shared" ref="I2:N5" si="1">CONCATENATE($H2,I$1)</f>
        <v>b26</v>
      </c>
      <c r="J2" s="336" t="str">
        <f t="shared" si="1"/>
        <v>b27</v>
      </c>
      <c r="K2" s="336" t="str">
        <f t="shared" si="1"/>
        <v>b28</v>
      </c>
      <c r="L2" s="336" t="str">
        <f t="shared" si="1"/>
        <v>b29</v>
      </c>
      <c r="M2" s="336" t="str">
        <f t="shared" si="1"/>
        <v>b26</v>
      </c>
      <c r="N2" s="336" t="str">
        <f t="shared" si="1"/>
        <v>b27</v>
      </c>
      <c r="O2" s="349" t="s">
        <v>282</v>
      </c>
      <c r="P2" s="349" t="s">
        <v>282</v>
      </c>
      <c r="Q2" s="349" t="s">
        <v>282</v>
      </c>
      <c r="R2" s="349" t="s">
        <v>282</v>
      </c>
      <c r="S2" s="349" t="s">
        <v>282</v>
      </c>
      <c r="T2" s="349" t="s">
        <v>282</v>
      </c>
    </row>
    <row r="3" spans="1:20" s="351" customFormat="1" ht="12.75">
      <c r="A3" s="350">
        <f t="shared" ref="A3:F3" ca="1" si="2">INDIRECT("'all trains &amp; jobs'!"&amp;I3)</f>
        <v>0</v>
      </c>
      <c r="B3" s="350">
        <f t="shared" ca="1" si="2"/>
        <v>0</v>
      </c>
      <c r="C3" s="350">
        <f t="shared" ca="1" si="2"/>
        <v>0</v>
      </c>
      <c r="D3" s="350">
        <f t="shared" ca="1" si="2"/>
        <v>0</v>
      </c>
      <c r="E3" s="350">
        <f t="shared" ca="1" si="2"/>
        <v>0</v>
      </c>
      <c r="F3" s="350">
        <f t="shared" ca="1" si="2"/>
        <v>0</v>
      </c>
      <c r="H3" s="338" t="s">
        <v>260</v>
      </c>
      <c r="I3" s="336" t="str">
        <f t="shared" si="1"/>
        <v>c26</v>
      </c>
      <c r="J3" s="336" t="str">
        <f t="shared" si="1"/>
        <v>c27</v>
      </c>
      <c r="K3" s="336" t="str">
        <f t="shared" si="1"/>
        <v>c28</v>
      </c>
      <c r="L3" s="336" t="str">
        <f t="shared" si="1"/>
        <v>c29</v>
      </c>
      <c r="M3" s="336" t="str">
        <f t="shared" si="1"/>
        <v>c26</v>
      </c>
      <c r="N3" s="336" t="str">
        <f t="shared" si="1"/>
        <v>c27</v>
      </c>
      <c r="O3" s="349" t="s">
        <v>282</v>
      </c>
      <c r="P3" s="349" t="s">
        <v>282</v>
      </c>
      <c r="Q3" s="349" t="s">
        <v>282</v>
      </c>
      <c r="R3" s="349" t="s">
        <v>282</v>
      </c>
      <c r="S3" s="349" t="s">
        <v>282</v>
      </c>
      <c r="T3" s="349" t="s">
        <v>282</v>
      </c>
    </row>
    <row r="4" spans="1:20" s="353" customFormat="1" ht="12.75">
      <c r="A4" s="352" t="str">
        <f t="shared" ref="A4:F4" ca="1" si="3">IF(O2="Y",CONCATENATE("From: ",INDIRECT("'all trains &amp; jobs'!"&amp;I4),"  Track",INDIRECT("'all trains &amp; jobs'!"&amp;O4)),CONCATENATE("From: ",INDIRECT("'all trains &amp; jobs'!"&amp;I4)))</f>
        <v xml:space="preserve">From: </v>
      </c>
      <c r="B4" s="352" t="str">
        <f t="shared" ca="1" si="3"/>
        <v xml:space="preserve">From: </v>
      </c>
      <c r="C4" s="352" t="str">
        <f t="shared" ca="1" si="3"/>
        <v xml:space="preserve">From: </v>
      </c>
      <c r="D4" s="352" t="str">
        <f t="shared" ca="1" si="3"/>
        <v xml:space="preserve">From: </v>
      </c>
      <c r="E4" s="352" t="str">
        <f t="shared" ca="1" si="3"/>
        <v xml:space="preserve">From: </v>
      </c>
      <c r="F4" s="352" t="str">
        <f t="shared" ca="1" si="3"/>
        <v xml:space="preserve">From: </v>
      </c>
      <c r="H4" s="339" t="s">
        <v>266</v>
      </c>
      <c r="I4" s="336" t="str">
        <f t="shared" si="1"/>
        <v>d26</v>
      </c>
      <c r="J4" s="336" t="str">
        <f t="shared" si="1"/>
        <v>d27</v>
      </c>
      <c r="K4" s="336" t="str">
        <f t="shared" si="1"/>
        <v>d28</v>
      </c>
      <c r="L4" s="336" t="str">
        <f t="shared" si="1"/>
        <v>d29</v>
      </c>
      <c r="M4" s="336" t="str">
        <f t="shared" si="1"/>
        <v>d26</v>
      </c>
      <c r="N4" s="336" t="str">
        <f t="shared" si="1"/>
        <v>d27</v>
      </c>
      <c r="O4" s="353" t="s">
        <v>403</v>
      </c>
      <c r="P4" s="353" t="s">
        <v>404</v>
      </c>
      <c r="Q4" s="353" t="s">
        <v>405</v>
      </c>
      <c r="R4" s="353" t="s">
        <v>406</v>
      </c>
      <c r="S4" s="353" t="s">
        <v>407</v>
      </c>
      <c r="T4" s="353" t="s">
        <v>408</v>
      </c>
    </row>
    <row r="5" spans="1:20" s="353" customFormat="1" ht="12.75">
      <c r="A5" s="354" t="str">
        <f t="shared" ref="A5:F5" ca="1" si="4">IF(O3="Y",CONCATENATE("To: ",INDIRECT("'all trains &amp; jobs'!"&amp;I5),"  Track",INDIRECT("'all trains &amp; jobs'!"&amp;O5)),CONCATENATE("To: ",INDIRECT("'all trains &amp; jobs'!"&amp;I5)))</f>
        <v xml:space="preserve">To: </v>
      </c>
      <c r="B5" s="354" t="str">
        <f t="shared" ca="1" si="4"/>
        <v xml:space="preserve">To: </v>
      </c>
      <c r="C5" s="354" t="str">
        <f t="shared" ca="1" si="4"/>
        <v xml:space="preserve">To: </v>
      </c>
      <c r="D5" s="354" t="str">
        <f t="shared" ca="1" si="4"/>
        <v xml:space="preserve">To: </v>
      </c>
      <c r="E5" s="354" t="str">
        <f t="shared" ca="1" si="4"/>
        <v xml:space="preserve">To: </v>
      </c>
      <c r="F5" s="354" t="str">
        <f t="shared" ca="1" si="4"/>
        <v xml:space="preserve">To: </v>
      </c>
      <c r="H5" s="339" t="s">
        <v>273</v>
      </c>
      <c r="I5" s="336" t="str">
        <f t="shared" si="1"/>
        <v>e26</v>
      </c>
      <c r="J5" s="336" t="str">
        <f t="shared" si="1"/>
        <v>e27</v>
      </c>
      <c r="K5" s="336" t="str">
        <f t="shared" si="1"/>
        <v>e28</v>
      </c>
      <c r="L5" s="336" t="str">
        <f t="shared" si="1"/>
        <v>e29</v>
      </c>
      <c r="M5" s="336" t="str">
        <f t="shared" si="1"/>
        <v>e26</v>
      </c>
      <c r="N5" s="336" t="str">
        <f t="shared" si="1"/>
        <v>e27</v>
      </c>
      <c r="O5" s="353" t="s">
        <v>409</v>
      </c>
      <c r="P5" s="353" t="s">
        <v>410</v>
      </c>
      <c r="Q5" s="353" t="s">
        <v>411</v>
      </c>
      <c r="R5" s="353" t="s">
        <v>412</v>
      </c>
      <c r="S5" s="353" t="s">
        <v>413</v>
      </c>
      <c r="T5" s="353" t="s">
        <v>414</v>
      </c>
    </row>
    <row r="6" spans="1:20" s="356" customFormat="1" ht="12.75" hidden="1">
      <c r="A6" s="355"/>
      <c r="B6" s="355"/>
      <c r="C6" s="355"/>
      <c r="D6" s="355"/>
      <c r="E6" s="355"/>
      <c r="F6" s="355"/>
      <c r="H6" s="357"/>
      <c r="I6" s="336"/>
      <c r="J6" s="336"/>
      <c r="K6" s="336"/>
      <c r="L6" s="336"/>
      <c r="M6" s="336"/>
      <c r="N6" s="336"/>
    </row>
    <row r="7" spans="1:20" s="359" customFormat="1" ht="174" customHeight="1">
      <c r="A7" s="358">
        <f t="shared" ref="A7:F7" ca="1" si="5">INDIRECT("'all trains &amp; jobs'!"&amp;I7)</f>
        <v>0</v>
      </c>
      <c r="B7" s="358">
        <f t="shared" ca="1" si="5"/>
        <v>0</v>
      </c>
      <c r="C7" s="358">
        <f t="shared" ca="1" si="5"/>
        <v>0</v>
      </c>
      <c r="D7" s="358">
        <f t="shared" ca="1" si="5"/>
        <v>0</v>
      </c>
      <c r="E7" s="358">
        <f t="shared" ca="1" si="5"/>
        <v>0</v>
      </c>
      <c r="F7" s="358">
        <f t="shared" ca="1" si="5"/>
        <v>0</v>
      </c>
      <c r="H7" s="360" t="s">
        <v>280</v>
      </c>
      <c r="I7" s="336" t="str">
        <f t="shared" ref="I7:N7" si="6">CONCATENATE($H7,I$1)</f>
        <v>f26</v>
      </c>
      <c r="J7" s="336" t="str">
        <f t="shared" si="6"/>
        <v>f27</v>
      </c>
      <c r="K7" s="336" t="str">
        <f t="shared" si="6"/>
        <v>f28</v>
      </c>
      <c r="L7" s="336" t="str">
        <f t="shared" si="6"/>
        <v>f29</v>
      </c>
      <c r="M7" s="336" t="str">
        <f t="shared" si="6"/>
        <v>f26</v>
      </c>
      <c r="N7" s="336" t="str">
        <f t="shared" si="6"/>
        <v>f27</v>
      </c>
    </row>
    <row r="8" spans="1:20" s="359" customFormat="1" ht="41.25" customHeight="1">
      <c r="A8" s="367"/>
      <c r="B8" s="361"/>
      <c r="C8" s="361"/>
      <c r="D8" s="361"/>
      <c r="E8" s="361"/>
      <c r="F8" s="371"/>
      <c r="H8" s="360"/>
      <c r="I8" s="336"/>
      <c r="J8" s="336"/>
      <c r="K8" s="336"/>
      <c r="L8" s="336"/>
      <c r="M8" s="336"/>
      <c r="N8" s="336"/>
    </row>
    <row r="9" spans="1:20" s="356" customFormat="1" ht="3.75" customHeight="1">
      <c r="A9" s="355"/>
      <c r="B9" s="355"/>
      <c r="C9" s="355"/>
      <c r="D9" s="355"/>
      <c r="E9" s="355"/>
      <c r="F9" s="355"/>
      <c r="H9" s="357"/>
      <c r="I9" s="336"/>
      <c r="J9" s="336"/>
      <c r="K9" s="336"/>
      <c r="L9" s="336"/>
      <c r="M9" s="336"/>
      <c r="N9" s="336"/>
    </row>
    <row r="10" spans="1:20" s="356" customFormat="1" ht="15" customHeight="1">
      <c r="A10" s="620" t="str">
        <f t="shared" ref="A10:F10" ca="1" si="7">CONCATENATE("# ",INDIRECT("'all trains &amp; jobs'!"&amp;I10))</f>
        <v xml:space="preserve"># </v>
      </c>
      <c r="B10" s="620" t="str">
        <f t="shared" ca="1" si="7"/>
        <v xml:space="preserve"># </v>
      </c>
      <c r="C10" s="620" t="str">
        <f t="shared" ca="1" si="7"/>
        <v xml:space="preserve"># </v>
      </c>
      <c r="D10" s="620" t="str">
        <f t="shared" ca="1" si="7"/>
        <v xml:space="preserve"># </v>
      </c>
      <c r="E10" s="620" t="str">
        <f t="shared" ca="1" si="7"/>
        <v xml:space="preserve"># </v>
      </c>
      <c r="F10" s="620" t="str">
        <f t="shared" ca="1" si="7"/>
        <v xml:space="preserve"># </v>
      </c>
      <c r="H10" s="357" t="s">
        <v>281</v>
      </c>
      <c r="I10" s="336" t="str">
        <f t="shared" ref="I10:N10" si="8">CONCATENATE($H10,I$1)</f>
        <v>a26</v>
      </c>
      <c r="J10" s="336" t="str">
        <f t="shared" si="8"/>
        <v>a27</v>
      </c>
      <c r="K10" s="336" t="str">
        <f t="shared" si="8"/>
        <v>a28</v>
      </c>
      <c r="L10" s="336" t="str">
        <f t="shared" si="8"/>
        <v>a29</v>
      </c>
      <c r="M10" s="336" t="str">
        <f t="shared" si="8"/>
        <v>a26</v>
      </c>
      <c r="N10" s="336" t="str">
        <f t="shared" si="8"/>
        <v>a27</v>
      </c>
    </row>
    <row r="11" spans="1:20" s="356" customFormat="1" ht="12.75">
      <c r="A11" s="355"/>
      <c r="B11" s="355"/>
      <c r="C11" s="355"/>
      <c r="D11" s="355"/>
      <c r="E11" s="355"/>
      <c r="F11" s="355"/>
      <c r="H11" s="357"/>
      <c r="I11" s="357"/>
      <c r="J11" s="357"/>
      <c r="K11" s="357"/>
      <c r="L11" s="357"/>
      <c r="M11" s="357"/>
      <c r="N11" s="357"/>
    </row>
    <row r="12" spans="1:20" ht="35.25" customHeight="1">
      <c r="A12" s="364"/>
      <c r="B12" s="364"/>
      <c r="C12" s="364"/>
      <c r="D12" s="364"/>
      <c r="E12" s="364"/>
      <c r="F12" s="364"/>
      <c r="H12" s="334"/>
      <c r="I12" s="334">
        <f>+N1+1</f>
        <v>28</v>
      </c>
      <c r="J12" s="334">
        <f>+I12+1</f>
        <v>29</v>
      </c>
      <c r="K12" s="662">
        <v>26</v>
      </c>
      <c r="L12" s="334">
        <f>+K12+1</f>
        <v>27</v>
      </c>
      <c r="M12" s="334">
        <f>+L12+1</f>
        <v>28</v>
      </c>
      <c r="N12" s="334">
        <f>+M12+1</f>
        <v>29</v>
      </c>
    </row>
    <row r="13" spans="1:20" s="348" customFormat="1" ht="12.75">
      <c r="A13" s="347" t="str">
        <f t="shared" ref="A13:F13" ca="1" si="9">CONCATENATE("Train No. ",INDIRECT("'all trains &amp; jobs'!"&amp;I13))</f>
        <v xml:space="preserve">Train No. </v>
      </c>
      <c r="B13" s="347" t="str">
        <f t="shared" ca="1" si="9"/>
        <v xml:space="preserve">Train No. </v>
      </c>
      <c r="C13" s="621" t="str">
        <f t="shared" ca="1" si="9"/>
        <v xml:space="preserve">Train No. </v>
      </c>
      <c r="D13" s="621" t="str">
        <f t="shared" ca="1" si="9"/>
        <v xml:space="preserve">Train No. </v>
      </c>
      <c r="E13" s="347" t="str">
        <f t="shared" ca="1" si="9"/>
        <v xml:space="preserve">Train No. </v>
      </c>
      <c r="F13" s="347" t="str">
        <f t="shared" ca="1" si="9"/>
        <v xml:space="preserve">Train No. </v>
      </c>
      <c r="H13" s="336" t="s">
        <v>259</v>
      </c>
      <c r="I13" s="336" t="str">
        <f t="shared" ref="I13:N16" si="10">CONCATENATE($H13,I$12)</f>
        <v>b28</v>
      </c>
      <c r="J13" s="336" t="str">
        <f t="shared" si="10"/>
        <v>b29</v>
      </c>
      <c r="K13" s="336" t="str">
        <f t="shared" si="10"/>
        <v>b26</v>
      </c>
      <c r="L13" s="336" t="str">
        <f t="shared" si="10"/>
        <v>b27</v>
      </c>
      <c r="M13" s="336" t="str">
        <f t="shared" si="10"/>
        <v>b28</v>
      </c>
      <c r="N13" s="336" t="str">
        <f t="shared" si="10"/>
        <v>b29</v>
      </c>
      <c r="O13" s="349" t="s">
        <v>282</v>
      </c>
      <c r="P13" s="349" t="s">
        <v>282</v>
      </c>
      <c r="Q13" s="349" t="s">
        <v>282</v>
      </c>
      <c r="R13" s="349" t="s">
        <v>282</v>
      </c>
      <c r="S13" s="349" t="s">
        <v>282</v>
      </c>
      <c r="T13" s="349" t="s">
        <v>282</v>
      </c>
    </row>
    <row r="14" spans="1:20" s="351" customFormat="1" ht="12.75">
      <c r="A14" s="350">
        <f t="shared" ref="A14:F14" ca="1" si="11">INDIRECT("'all trains &amp; jobs'!"&amp;I14)</f>
        <v>0</v>
      </c>
      <c r="B14" s="350">
        <f t="shared" ca="1" si="11"/>
        <v>0</v>
      </c>
      <c r="C14" s="350">
        <f t="shared" ca="1" si="11"/>
        <v>0</v>
      </c>
      <c r="D14" s="350">
        <f t="shared" ca="1" si="11"/>
        <v>0</v>
      </c>
      <c r="E14" s="350">
        <f t="shared" ca="1" si="11"/>
        <v>0</v>
      </c>
      <c r="F14" s="350">
        <f t="shared" ca="1" si="11"/>
        <v>0</v>
      </c>
      <c r="H14" s="338" t="s">
        <v>260</v>
      </c>
      <c r="I14" s="336" t="str">
        <f t="shared" si="10"/>
        <v>c28</v>
      </c>
      <c r="J14" s="336" t="str">
        <f t="shared" si="10"/>
        <v>c29</v>
      </c>
      <c r="K14" s="336" t="str">
        <f t="shared" si="10"/>
        <v>c26</v>
      </c>
      <c r="L14" s="336" t="str">
        <f t="shared" si="10"/>
        <v>c27</v>
      </c>
      <c r="M14" s="336" t="str">
        <f t="shared" si="10"/>
        <v>c28</v>
      </c>
      <c r="N14" s="336" t="str">
        <f t="shared" si="10"/>
        <v>c29</v>
      </c>
      <c r="O14" s="349" t="s">
        <v>282</v>
      </c>
      <c r="P14" s="349" t="s">
        <v>282</v>
      </c>
      <c r="Q14" s="349" t="s">
        <v>282</v>
      </c>
      <c r="R14" s="349" t="s">
        <v>282</v>
      </c>
      <c r="S14" s="349" t="s">
        <v>282</v>
      </c>
      <c r="T14" s="349" t="s">
        <v>282</v>
      </c>
    </row>
    <row r="15" spans="1:20" s="353" customFormat="1" ht="12.75">
      <c r="A15" s="352" t="str">
        <f t="shared" ref="A15:F15" ca="1" si="12">IF(O13="Y",CONCATENATE("From: ",INDIRECT("'all trains &amp; jobs'!"&amp;I15),"  Track",INDIRECT("'all trains &amp; jobs'!"&amp;O15)),CONCATENATE("From: ",INDIRECT("'all trains &amp; jobs'!"&amp;I15)))</f>
        <v xml:space="preserve">From: </v>
      </c>
      <c r="B15" s="352" t="str">
        <f t="shared" ca="1" si="12"/>
        <v xml:space="preserve">From: </v>
      </c>
      <c r="C15" s="352" t="str">
        <f t="shared" ca="1" si="12"/>
        <v xml:space="preserve">From: </v>
      </c>
      <c r="D15" s="352" t="str">
        <f t="shared" ca="1" si="12"/>
        <v xml:space="preserve">From: </v>
      </c>
      <c r="E15" s="352" t="str">
        <f t="shared" ca="1" si="12"/>
        <v xml:space="preserve">From: </v>
      </c>
      <c r="F15" s="352" t="str">
        <f t="shared" ca="1" si="12"/>
        <v xml:space="preserve">From: </v>
      </c>
      <c r="H15" s="339" t="s">
        <v>266</v>
      </c>
      <c r="I15" s="336" t="str">
        <f t="shared" si="10"/>
        <v>d28</v>
      </c>
      <c r="J15" s="336" t="str">
        <f t="shared" si="10"/>
        <v>d29</v>
      </c>
      <c r="K15" s="336" t="str">
        <f t="shared" si="10"/>
        <v>d26</v>
      </c>
      <c r="L15" s="336" t="str">
        <f t="shared" si="10"/>
        <v>d27</v>
      </c>
      <c r="M15" s="336" t="str">
        <f t="shared" si="10"/>
        <v>d28</v>
      </c>
      <c r="N15" s="336" t="str">
        <f t="shared" si="10"/>
        <v>d29</v>
      </c>
      <c r="O15" s="353" t="s">
        <v>415</v>
      </c>
      <c r="P15" s="353" t="s">
        <v>416</v>
      </c>
      <c r="Q15" s="353" t="s">
        <v>417</v>
      </c>
      <c r="R15" s="353" t="s">
        <v>418</v>
      </c>
      <c r="S15" s="353" t="s">
        <v>419</v>
      </c>
      <c r="T15" s="353" t="s">
        <v>420</v>
      </c>
    </row>
    <row r="16" spans="1:20" s="353" customFormat="1" ht="12.75">
      <c r="A16" s="354" t="str">
        <f t="shared" ref="A16:F16" ca="1" si="13">IF(O14="Y",CONCATENATE("To: ",INDIRECT("'all trains &amp; jobs'!"&amp;I16),"  Track",INDIRECT("'all trains &amp; jobs'!"&amp;O16)),CONCATENATE("To: ",INDIRECT("'all trains &amp; jobs'!"&amp;I16)))</f>
        <v xml:space="preserve">To: </v>
      </c>
      <c r="B16" s="354" t="str">
        <f t="shared" ca="1" si="13"/>
        <v xml:space="preserve">To: </v>
      </c>
      <c r="C16" s="354" t="str">
        <f t="shared" ca="1" si="13"/>
        <v xml:space="preserve">To: </v>
      </c>
      <c r="D16" s="354" t="str">
        <f t="shared" ca="1" si="13"/>
        <v xml:space="preserve">To: </v>
      </c>
      <c r="E16" s="354" t="str">
        <f t="shared" ca="1" si="13"/>
        <v xml:space="preserve">To: </v>
      </c>
      <c r="F16" s="354" t="str">
        <f t="shared" ca="1" si="13"/>
        <v xml:space="preserve">To: </v>
      </c>
      <c r="H16" s="339" t="s">
        <v>273</v>
      </c>
      <c r="I16" s="336" t="str">
        <f t="shared" si="10"/>
        <v>e28</v>
      </c>
      <c r="J16" s="336" t="str">
        <f t="shared" si="10"/>
        <v>e29</v>
      </c>
      <c r="K16" s="336" t="str">
        <f t="shared" si="10"/>
        <v>e26</v>
      </c>
      <c r="L16" s="336" t="str">
        <f t="shared" si="10"/>
        <v>e27</v>
      </c>
      <c r="M16" s="336" t="str">
        <f t="shared" si="10"/>
        <v>e28</v>
      </c>
      <c r="N16" s="336" t="str">
        <f t="shared" si="10"/>
        <v>e29</v>
      </c>
      <c r="O16" s="353" t="s">
        <v>421</v>
      </c>
      <c r="P16" s="353" t="s">
        <v>422</v>
      </c>
      <c r="Q16" s="353" t="s">
        <v>423</v>
      </c>
      <c r="R16" s="353" t="s">
        <v>424</v>
      </c>
      <c r="S16" s="353" t="s">
        <v>425</v>
      </c>
      <c r="T16" s="353" t="s">
        <v>426</v>
      </c>
    </row>
    <row r="17" spans="1:15" hidden="1">
      <c r="A17" s="355"/>
      <c r="B17" s="355"/>
      <c r="C17" s="355"/>
      <c r="D17" s="355"/>
      <c r="E17" s="355"/>
      <c r="F17" s="355"/>
      <c r="H17" s="357"/>
      <c r="I17" s="334"/>
      <c r="J17" s="334"/>
      <c r="K17" s="334"/>
      <c r="L17" s="334"/>
      <c r="M17" s="334"/>
      <c r="N17" s="334"/>
    </row>
    <row r="18" spans="1:15" s="359" customFormat="1" ht="174" customHeight="1">
      <c r="A18" s="358">
        <f t="shared" ref="A18:F18" ca="1" si="14">INDIRECT("'all trains &amp; jobs'!"&amp;I18)</f>
        <v>0</v>
      </c>
      <c r="B18" s="358">
        <f t="shared" ca="1" si="14"/>
        <v>0</v>
      </c>
      <c r="C18" s="358">
        <f t="shared" ca="1" si="14"/>
        <v>0</v>
      </c>
      <c r="D18" s="358">
        <f t="shared" ca="1" si="14"/>
        <v>0</v>
      </c>
      <c r="E18" s="358">
        <f t="shared" ca="1" si="14"/>
        <v>0</v>
      </c>
      <c r="F18" s="358">
        <f t="shared" ca="1" si="14"/>
        <v>0</v>
      </c>
      <c r="H18" s="360" t="s">
        <v>280</v>
      </c>
      <c r="I18" s="336" t="str">
        <f t="shared" ref="I18:N18" si="15">CONCATENATE($H18,I$12)</f>
        <v>f28</v>
      </c>
      <c r="J18" s="336" t="str">
        <f t="shared" si="15"/>
        <v>f29</v>
      </c>
      <c r="K18" s="336" t="str">
        <f t="shared" si="15"/>
        <v>f26</v>
      </c>
      <c r="L18" s="336" t="str">
        <f t="shared" si="15"/>
        <v>f27</v>
      </c>
      <c r="M18" s="336" t="str">
        <f t="shared" si="15"/>
        <v>f28</v>
      </c>
      <c r="N18" s="336" t="str">
        <f t="shared" si="15"/>
        <v>f29</v>
      </c>
    </row>
    <row r="19" spans="1:15" s="359" customFormat="1" ht="41.25" customHeight="1">
      <c r="A19" s="372"/>
      <c r="B19" s="380"/>
      <c r="C19" s="358"/>
      <c r="D19" s="358"/>
      <c r="E19" s="358"/>
      <c r="F19" s="361"/>
      <c r="H19" s="360"/>
      <c r="I19" s="360"/>
      <c r="J19" s="360"/>
      <c r="K19" s="360"/>
      <c r="L19" s="360"/>
      <c r="M19" s="360"/>
      <c r="N19" s="360"/>
    </row>
    <row r="20" spans="1:15" ht="3.75" customHeight="1">
      <c r="A20" s="355"/>
      <c r="B20" s="355"/>
      <c r="C20" s="355"/>
      <c r="D20" s="355"/>
      <c r="E20" s="355"/>
      <c r="F20" s="355"/>
      <c r="H20" s="360"/>
      <c r="I20" s="334"/>
      <c r="J20" s="334"/>
      <c r="K20" s="334"/>
      <c r="L20" s="334"/>
      <c r="M20" s="334"/>
      <c r="N20" s="334"/>
    </row>
    <row r="21" spans="1:15" ht="15" customHeight="1">
      <c r="A21" s="620" t="str">
        <f t="shared" ref="A21:F21" ca="1" si="16">CONCATENATE("# ",INDIRECT("'all trains &amp; jobs'!"&amp;I21))</f>
        <v xml:space="preserve"># </v>
      </c>
      <c r="B21" s="663" t="str">
        <f t="shared" ca="1" si="16"/>
        <v xml:space="preserve"># </v>
      </c>
      <c r="C21" s="663" t="str">
        <f t="shared" ca="1" si="16"/>
        <v xml:space="preserve"># </v>
      </c>
      <c r="D21" s="663" t="str">
        <f t="shared" ca="1" si="16"/>
        <v xml:space="preserve"># </v>
      </c>
      <c r="E21" s="620" t="str">
        <f t="shared" ca="1" si="16"/>
        <v xml:space="preserve"># </v>
      </c>
      <c r="F21" s="620" t="str">
        <f t="shared" ca="1" si="16"/>
        <v xml:space="preserve"># </v>
      </c>
      <c r="H21" s="357" t="s">
        <v>281</v>
      </c>
      <c r="I21" s="336" t="str">
        <f t="shared" ref="I21:N21" si="17">CONCATENATE($H21,I$12)</f>
        <v>a28</v>
      </c>
      <c r="J21" s="336" t="str">
        <f t="shared" si="17"/>
        <v>a29</v>
      </c>
      <c r="K21" s="336" t="str">
        <f t="shared" si="17"/>
        <v>a26</v>
      </c>
      <c r="L21" s="336" t="str">
        <f t="shared" si="17"/>
        <v>a27</v>
      </c>
      <c r="M21" s="336" t="str">
        <f t="shared" si="17"/>
        <v>a28</v>
      </c>
      <c r="N21" s="336" t="str">
        <f t="shared" si="17"/>
        <v>a29</v>
      </c>
    </row>
    <row r="22" spans="1:15">
      <c r="A22" s="370"/>
      <c r="B22" s="370"/>
      <c r="C22" s="370"/>
      <c r="D22" s="370"/>
      <c r="E22" s="370"/>
      <c r="F22" s="370"/>
      <c r="H22" s="334"/>
      <c r="I22" s="334"/>
      <c r="J22" s="334"/>
      <c r="K22" s="334"/>
      <c r="L22" s="334"/>
      <c r="M22" s="334"/>
      <c r="N22" s="334"/>
    </row>
    <row r="30" spans="1:15">
      <c r="O30" s="403"/>
    </row>
  </sheetData>
  <pageMargins left="0.25" right="0" top="0.25" bottom="0.25" header="0.51180555555555496" footer="0.51180555555555496"/>
  <pageSetup paperSize="9" scale="85" firstPageNumber="0" orientation="landscape" horizontalDpi="300" verticalDpi="300" r:id="rId1"/>
  <rowBreaks count="1" manualBreakCount="1">
    <brk id="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58"/>
  <sheetViews>
    <sheetView topLeftCell="A13" zoomScale="90" zoomScaleNormal="90" workbookViewId="0">
      <selection activeCell="D40" sqref="D40"/>
    </sheetView>
  </sheetViews>
  <sheetFormatPr baseColWidth="10" defaultColWidth="9.140625" defaultRowHeight="15"/>
  <cols>
    <col min="1" max="2" width="9.140625" customWidth="1"/>
    <col min="3" max="3" width="11.5703125" hidden="1" customWidth="1"/>
    <col min="4" max="4" width="5.85546875" customWidth="1"/>
    <col min="5" max="5" width="5.28515625" customWidth="1"/>
    <col min="6" max="6" width="5.85546875" customWidth="1"/>
    <col min="7" max="7" width="5.28515625" customWidth="1"/>
    <col min="8" max="8" width="5.85546875" customWidth="1"/>
    <col min="9" max="9" width="5.28515625" customWidth="1"/>
    <col min="10" max="10" width="5.85546875" customWidth="1"/>
    <col min="11" max="11" width="5.28515625" customWidth="1"/>
    <col min="12" max="12" width="5.85546875" customWidth="1"/>
    <col min="13" max="13" width="5.28515625" customWidth="1"/>
    <col min="14" max="14" width="5.85546875" customWidth="1"/>
    <col min="15" max="15" width="5.28515625" customWidth="1"/>
    <col min="16" max="16" width="5.85546875" customWidth="1"/>
    <col min="17" max="17" width="5.28515625" customWidth="1"/>
    <col min="18" max="18" width="9.140625" customWidth="1"/>
    <col min="19" max="20" width="12.85546875" customWidth="1"/>
    <col min="21" max="21" width="9.140625" customWidth="1"/>
    <col min="22" max="22" width="5.85546875" customWidth="1"/>
    <col min="23" max="23" width="6" customWidth="1"/>
    <col min="24" max="24" width="5.85546875" customWidth="1"/>
    <col min="25" max="25" width="5.28515625" customWidth="1"/>
    <col min="26" max="26" width="5.85546875" customWidth="1"/>
    <col min="27" max="27" width="5.28515625" customWidth="1"/>
    <col min="28" max="28" width="5.85546875" customWidth="1"/>
    <col min="29" max="29" width="5.28515625" customWidth="1"/>
    <col min="30" max="30" width="5.85546875" customWidth="1"/>
    <col min="31" max="31" width="5.28515625" customWidth="1"/>
    <col min="32" max="32" width="5.85546875" customWidth="1"/>
    <col min="33" max="33" width="5.28515625" customWidth="1"/>
    <col min="34" max="34" width="5.85546875" customWidth="1"/>
    <col min="35" max="35" width="5.28515625" customWidth="1"/>
    <col min="36" max="1025" width="9.140625" customWidth="1"/>
  </cols>
  <sheetData>
    <row r="1" spans="1:58">
      <c r="B1" t="s">
        <v>31</v>
      </c>
      <c r="D1" s="37">
        <v>0.31666666666666698</v>
      </c>
      <c r="E1" s="38"/>
      <c r="F1" s="38">
        <v>0.43055555555555602</v>
      </c>
      <c r="G1" s="38"/>
      <c r="H1" s="38">
        <v>0.28819444444444398</v>
      </c>
      <c r="I1" s="38"/>
      <c r="J1" s="38">
        <v>0.34375</v>
      </c>
      <c r="K1" s="38"/>
      <c r="L1" s="38">
        <v>0.25347222222222199</v>
      </c>
      <c r="M1" s="38"/>
      <c r="N1" s="38">
        <v>0.44097222222222199</v>
      </c>
      <c r="O1" s="38"/>
      <c r="P1" s="37">
        <v>0.40277777777777801</v>
      </c>
      <c r="Q1" s="38"/>
      <c r="V1" s="39">
        <v>0.28263888888888899</v>
      </c>
      <c r="W1" s="39"/>
      <c r="X1" s="39">
        <v>0.40625</v>
      </c>
      <c r="Y1" s="39"/>
      <c r="Z1" s="40">
        <v>0.29513888888888901</v>
      </c>
      <c r="AA1" s="39"/>
      <c r="AB1" s="39">
        <v>0.34722222222222199</v>
      </c>
      <c r="AC1" s="39"/>
      <c r="AD1" s="39">
        <v>0.35069444444444398</v>
      </c>
      <c r="AE1" s="39"/>
      <c r="AF1" s="39">
        <v>0.25</v>
      </c>
      <c r="AG1" s="39"/>
      <c r="AH1" s="39">
        <v>0.36805555555555602</v>
      </c>
      <c r="AI1" s="39"/>
      <c r="AP1" t="s">
        <v>32</v>
      </c>
    </row>
    <row r="2" spans="1:58">
      <c r="B2" t="s">
        <v>33</v>
      </c>
      <c r="D2" s="41">
        <v>2</v>
      </c>
      <c r="E2" s="41"/>
      <c r="F2" s="41">
        <v>2</v>
      </c>
      <c r="G2" s="41"/>
      <c r="H2" s="41">
        <v>3</v>
      </c>
      <c r="I2" s="41"/>
      <c r="J2" s="41">
        <v>3</v>
      </c>
      <c r="K2" s="41"/>
      <c r="L2" s="41">
        <v>1</v>
      </c>
      <c r="M2" s="41"/>
      <c r="N2" s="41">
        <v>1</v>
      </c>
      <c r="O2" s="41"/>
      <c r="P2" s="41">
        <v>4</v>
      </c>
      <c r="Q2" s="41"/>
      <c r="V2" s="41">
        <v>1</v>
      </c>
      <c r="W2" s="41"/>
      <c r="X2" s="41">
        <v>1</v>
      </c>
      <c r="Y2" s="41"/>
      <c r="Z2" s="41">
        <v>4</v>
      </c>
      <c r="AA2" s="41"/>
      <c r="AB2" s="41">
        <v>2</v>
      </c>
      <c r="AC2" s="41"/>
      <c r="AD2" s="41">
        <v>2</v>
      </c>
      <c r="AE2" s="41"/>
      <c r="AF2" s="41">
        <v>3</v>
      </c>
      <c r="AG2" s="41"/>
      <c r="AH2" s="41">
        <v>3</v>
      </c>
      <c r="AI2" s="41"/>
      <c r="AP2" t="s">
        <v>34</v>
      </c>
    </row>
    <row r="3" spans="1:58" ht="15.75">
      <c r="A3" s="42" t="s">
        <v>35</v>
      </c>
      <c r="B3" s="43"/>
      <c r="C3" s="43"/>
      <c r="D3" s="43"/>
      <c r="E3" s="43"/>
      <c r="F3" s="43"/>
      <c r="G3" s="43"/>
      <c r="H3" s="43"/>
      <c r="I3" s="43"/>
      <c r="J3" s="43"/>
      <c r="K3" s="43"/>
      <c r="L3" s="43"/>
      <c r="M3" s="43"/>
      <c r="N3" s="43"/>
      <c r="O3" s="43"/>
      <c r="P3" s="43"/>
      <c r="Q3" s="43"/>
      <c r="R3" s="43"/>
      <c r="S3" s="791" t="s">
        <v>36</v>
      </c>
      <c r="T3" s="791"/>
      <c r="U3" s="43"/>
      <c r="V3" s="43"/>
      <c r="W3" s="43"/>
      <c r="X3" s="43"/>
      <c r="Y3" s="43"/>
      <c r="Z3" s="43"/>
      <c r="AA3" s="43"/>
      <c r="AB3" s="43"/>
      <c r="AC3" s="43"/>
      <c r="AD3" s="43"/>
      <c r="AE3" s="43"/>
      <c r="AF3" s="44" t="s">
        <v>37</v>
      </c>
      <c r="AG3" s="44"/>
      <c r="AH3" s="44"/>
      <c r="AI3" s="44"/>
      <c r="AJ3" s="45"/>
      <c r="AP3" t="s">
        <v>38</v>
      </c>
      <c r="AS3" t="s">
        <v>39</v>
      </c>
    </row>
    <row r="4" spans="1:58">
      <c r="A4" s="46"/>
      <c r="B4" s="47"/>
      <c r="C4" s="47"/>
      <c r="D4" s="47"/>
      <c r="E4" s="47"/>
      <c r="F4" s="47"/>
      <c r="G4" s="47"/>
      <c r="H4" s="47"/>
      <c r="I4" s="47"/>
      <c r="J4" s="47"/>
      <c r="K4" s="47"/>
      <c r="L4" s="47"/>
      <c r="M4" s="47"/>
      <c r="N4" s="47"/>
      <c r="O4" s="47"/>
      <c r="P4" s="47"/>
      <c r="Q4" s="47"/>
      <c r="R4" s="47"/>
      <c r="S4" s="791"/>
      <c r="T4" s="791"/>
      <c r="U4" s="47"/>
      <c r="V4" s="47"/>
      <c r="W4" s="47"/>
      <c r="X4" s="47"/>
      <c r="Y4" s="47"/>
      <c r="Z4" s="47"/>
      <c r="AA4" s="47"/>
      <c r="AB4" s="47"/>
      <c r="AC4" s="47"/>
      <c r="AD4" s="47"/>
      <c r="AE4" s="47"/>
      <c r="AF4" s="47"/>
      <c r="AG4" s="47"/>
      <c r="AH4" s="47"/>
      <c r="AI4" s="47"/>
      <c r="AJ4" s="48"/>
      <c r="AP4" s="49">
        <v>1.5</v>
      </c>
      <c r="AS4" s="49">
        <v>0.6</v>
      </c>
    </row>
    <row r="5" spans="1:58" ht="30.75" customHeight="1">
      <c r="A5" s="50"/>
      <c r="B5" s="780" t="s">
        <v>40</v>
      </c>
      <c r="C5" s="51"/>
      <c r="D5" s="781" t="s">
        <v>41</v>
      </c>
      <c r="E5" s="781"/>
      <c r="F5" s="781"/>
      <c r="G5" s="781"/>
      <c r="H5" s="781"/>
      <c r="I5" s="781"/>
      <c r="J5" s="781"/>
      <c r="K5" s="781"/>
      <c r="L5" s="781" t="s">
        <v>42</v>
      </c>
      <c r="M5" s="781"/>
      <c r="N5" s="781"/>
      <c r="O5" s="781"/>
      <c r="P5" s="781"/>
      <c r="Q5" s="781"/>
      <c r="R5" s="792" t="s">
        <v>43</v>
      </c>
      <c r="S5" s="793" t="s">
        <v>44</v>
      </c>
      <c r="T5" s="793"/>
      <c r="U5" s="780" t="s">
        <v>45</v>
      </c>
      <c r="V5" s="781" t="s">
        <v>42</v>
      </c>
      <c r="W5" s="781"/>
      <c r="X5" s="781"/>
      <c r="Y5" s="781"/>
      <c r="Z5" s="781"/>
      <c r="AA5" s="781"/>
      <c r="AB5" s="781" t="s">
        <v>41</v>
      </c>
      <c r="AC5" s="781"/>
      <c r="AD5" s="781"/>
      <c r="AE5" s="781"/>
      <c r="AF5" s="781"/>
      <c r="AG5" s="781"/>
      <c r="AH5" s="781"/>
      <c r="AI5" s="781"/>
      <c r="AJ5" s="52"/>
      <c r="AR5" s="53">
        <v>1</v>
      </c>
      <c r="AS5" s="50">
        <v>1</v>
      </c>
      <c r="AT5" s="54">
        <v>2</v>
      </c>
      <c r="AU5" s="54">
        <v>3</v>
      </c>
      <c r="AV5" s="55">
        <v>4</v>
      </c>
    </row>
    <row r="6" spans="1:58" ht="15" customHeight="1">
      <c r="A6" s="56"/>
      <c r="B6" s="780"/>
      <c r="C6" s="57"/>
      <c r="D6" s="788">
        <v>407</v>
      </c>
      <c r="E6" s="788"/>
      <c r="F6" s="789">
        <v>457</v>
      </c>
      <c r="G6" s="789"/>
      <c r="H6" s="785">
        <v>681</v>
      </c>
      <c r="I6" s="785"/>
      <c r="J6" s="786">
        <v>691</v>
      </c>
      <c r="K6" s="786"/>
      <c r="L6" s="785">
        <v>1</v>
      </c>
      <c r="M6" s="785"/>
      <c r="N6" s="789">
        <v>27</v>
      </c>
      <c r="O6" s="789"/>
      <c r="P6" s="790">
        <v>203</v>
      </c>
      <c r="Q6" s="790"/>
      <c r="R6" s="792"/>
      <c r="S6" s="793"/>
      <c r="T6" s="793"/>
      <c r="U6" s="780"/>
      <c r="V6" s="784">
        <v>2</v>
      </c>
      <c r="W6" s="784"/>
      <c r="X6" s="785">
        <v>26</v>
      </c>
      <c r="Y6" s="785"/>
      <c r="Z6" s="785">
        <v>202</v>
      </c>
      <c r="AA6" s="785"/>
      <c r="AB6" s="784">
        <v>408</v>
      </c>
      <c r="AC6" s="784"/>
      <c r="AD6" s="785">
        <v>456</v>
      </c>
      <c r="AE6" s="785"/>
      <c r="AF6" s="785">
        <v>680</v>
      </c>
      <c r="AG6" s="785"/>
      <c r="AH6" s="786">
        <v>692</v>
      </c>
      <c r="AI6" s="786"/>
      <c r="AJ6" s="59"/>
      <c r="AR6" s="60" t="s">
        <v>46</v>
      </c>
      <c r="AS6" s="61">
        <v>40</v>
      </c>
      <c r="AT6" s="62">
        <v>30</v>
      </c>
      <c r="AU6" s="62">
        <v>25</v>
      </c>
      <c r="AV6" s="63">
        <v>40</v>
      </c>
    </row>
    <row r="7" spans="1:58" ht="19.5" customHeight="1">
      <c r="A7" s="56"/>
      <c r="B7" s="780"/>
      <c r="C7" s="57"/>
      <c r="D7" s="779" t="s">
        <v>17</v>
      </c>
      <c r="E7" s="779"/>
      <c r="F7" s="778" t="s">
        <v>17</v>
      </c>
      <c r="G7" s="778"/>
      <c r="H7" s="778" t="s">
        <v>47</v>
      </c>
      <c r="I7" s="778"/>
      <c r="J7" s="796" t="s">
        <v>47</v>
      </c>
      <c r="K7" s="796"/>
      <c r="L7" s="778" t="s">
        <v>17</v>
      </c>
      <c r="M7" s="778"/>
      <c r="N7" s="778" t="s">
        <v>17</v>
      </c>
      <c r="O7" s="778"/>
      <c r="P7" s="64" t="s">
        <v>48</v>
      </c>
      <c r="Q7" s="65"/>
      <c r="R7" s="792"/>
      <c r="S7" s="787" t="s">
        <v>49</v>
      </c>
      <c r="T7" s="787"/>
      <c r="U7" s="780"/>
      <c r="V7" s="779" t="s">
        <v>17</v>
      </c>
      <c r="W7" s="779"/>
      <c r="X7" s="778" t="s">
        <v>17</v>
      </c>
      <c r="Y7" s="778"/>
      <c r="Z7" s="778" t="s">
        <v>48</v>
      </c>
      <c r="AA7" s="778"/>
      <c r="AB7" s="779" t="s">
        <v>17</v>
      </c>
      <c r="AC7" s="779"/>
      <c r="AD7" s="778" t="s">
        <v>17</v>
      </c>
      <c r="AE7" s="778"/>
      <c r="AF7" s="778" t="s">
        <v>47</v>
      </c>
      <c r="AG7" s="778"/>
      <c r="AH7" s="64" t="s">
        <v>47</v>
      </c>
      <c r="AI7" s="65"/>
      <c r="AJ7" s="59"/>
      <c r="AR7" s="60">
        <v>3</v>
      </c>
      <c r="AS7" s="50" t="s">
        <v>50</v>
      </c>
      <c r="AT7" s="54"/>
      <c r="AU7" s="54"/>
      <c r="AV7" s="55"/>
    </row>
    <row r="8" spans="1:58" ht="19.5" customHeight="1">
      <c r="A8" s="66"/>
      <c r="B8" s="780"/>
      <c r="C8" s="67"/>
      <c r="D8" s="782" t="s">
        <v>51</v>
      </c>
      <c r="E8" s="782"/>
      <c r="F8" s="783" t="s">
        <v>51</v>
      </c>
      <c r="G8" s="783"/>
      <c r="H8" s="783" t="s">
        <v>51</v>
      </c>
      <c r="I8" s="783"/>
      <c r="J8" s="794" t="s">
        <v>51</v>
      </c>
      <c r="K8" s="794"/>
      <c r="L8" s="783" t="s">
        <v>51</v>
      </c>
      <c r="M8" s="783"/>
      <c r="N8" s="68" t="s">
        <v>51</v>
      </c>
      <c r="O8" s="68"/>
      <c r="P8" s="68" t="s">
        <v>51</v>
      </c>
      <c r="Q8" s="69"/>
      <c r="R8" s="792"/>
      <c r="S8" s="795" t="s">
        <v>52</v>
      </c>
      <c r="T8" s="795"/>
      <c r="U8" s="780"/>
      <c r="V8" s="782" t="s">
        <v>51</v>
      </c>
      <c r="W8" s="782"/>
      <c r="X8" s="783" t="s">
        <v>51</v>
      </c>
      <c r="Y8" s="783"/>
      <c r="Z8" s="783" t="s">
        <v>51</v>
      </c>
      <c r="AA8" s="783"/>
      <c r="AB8" s="782" t="s">
        <v>51</v>
      </c>
      <c r="AC8" s="782"/>
      <c r="AD8" s="783" t="s">
        <v>51</v>
      </c>
      <c r="AE8" s="783"/>
      <c r="AF8" s="68" t="s">
        <v>51</v>
      </c>
      <c r="AG8" s="68"/>
      <c r="AH8" s="68" t="s">
        <v>51</v>
      </c>
      <c r="AI8" s="69"/>
      <c r="AJ8" s="70"/>
      <c r="AL8" s="71"/>
      <c r="AM8" s="71"/>
      <c r="AN8" s="71"/>
      <c r="AO8" s="71" t="s">
        <v>53</v>
      </c>
      <c r="AP8" s="71" t="s">
        <v>54</v>
      </c>
      <c r="AR8" s="60">
        <v>4</v>
      </c>
      <c r="AS8" s="66" t="s">
        <v>55</v>
      </c>
      <c r="AT8" s="72" t="s">
        <v>56</v>
      </c>
      <c r="AU8" s="72" t="s">
        <v>57</v>
      </c>
      <c r="AV8" s="73" t="s">
        <v>58</v>
      </c>
    </row>
    <row r="9" spans="1:58" ht="15.75" customHeight="1">
      <c r="A9" s="774" t="s">
        <v>59</v>
      </c>
      <c r="B9" s="74"/>
      <c r="C9" s="75"/>
      <c r="D9" s="76"/>
      <c r="E9" s="77"/>
      <c r="F9" s="77"/>
      <c r="G9" s="77"/>
      <c r="H9" s="77"/>
      <c r="I9" s="77"/>
      <c r="J9" s="77"/>
      <c r="K9" s="78"/>
      <c r="L9" s="77"/>
      <c r="M9" s="77"/>
      <c r="N9" s="77"/>
      <c r="O9" s="77"/>
      <c r="P9" s="77"/>
      <c r="Q9" s="78"/>
      <c r="R9" s="79"/>
      <c r="S9" s="80"/>
      <c r="T9" s="80"/>
      <c r="U9" s="74"/>
      <c r="V9" s="76"/>
      <c r="W9" s="77"/>
      <c r="X9" s="77"/>
      <c r="Y9" s="77"/>
      <c r="Z9" s="77"/>
      <c r="AA9" s="77"/>
      <c r="AB9" s="76"/>
      <c r="AC9" s="77"/>
      <c r="AD9" s="77"/>
      <c r="AE9" s="77"/>
      <c r="AF9" s="77"/>
      <c r="AG9" s="77"/>
      <c r="AH9" s="77"/>
      <c r="AI9" s="78"/>
      <c r="AJ9" s="775" t="s">
        <v>60</v>
      </c>
      <c r="AL9" s="71"/>
      <c r="AM9" s="71"/>
      <c r="AN9" s="71"/>
      <c r="AO9" s="71"/>
      <c r="AP9" s="71">
        <f>1.8*160</f>
        <v>288</v>
      </c>
      <c r="AR9" s="60">
        <v>5</v>
      </c>
      <c r="AS9" s="50"/>
      <c r="AT9" s="54"/>
      <c r="AU9" s="54"/>
      <c r="AV9" s="55"/>
      <c r="BA9">
        <v>4</v>
      </c>
      <c r="BB9" t="s">
        <v>61</v>
      </c>
      <c r="BC9">
        <v>14</v>
      </c>
      <c r="BE9">
        <f t="shared" ref="BE9:BE22" si="0">MATCH(BC9,$D$35:$AH$35,0)+3</f>
        <v>32</v>
      </c>
      <c r="BF9" t="str">
        <f t="shared" ref="BF9:BF22" si="1">VLOOKUP(BE9,$BA$9:$BB$39,2,0)</f>
        <v>AF</v>
      </c>
    </row>
    <row r="10" spans="1:58" ht="15.75">
      <c r="A10" s="774"/>
      <c r="B10" s="81" t="s">
        <v>62</v>
      </c>
      <c r="C10" s="82"/>
      <c r="D10" s="83">
        <f>+D1+Graph!C48</f>
        <v>0.31666666666666698</v>
      </c>
      <c r="E10" s="84"/>
      <c r="F10" s="85"/>
      <c r="G10" s="84"/>
      <c r="H10" s="85">
        <f>+H1</f>
        <v>0.28819444444444398</v>
      </c>
      <c r="I10" s="84"/>
      <c r="J10" s="85">
        <f>+J1</f>
        <v>0.34375</v>
      </c>
      <c r="K10" s="84"/>
      <c r="L10" s="83">
        <f>+L1+Graph!G48</f>
        <v>0.25347222222222199</v>
      </c>
      <c r="M10" s="84"/>
      <c r="N10" s="85">
        <f>+N1+Graph!H48</f>
        <v>0.44097222222222199</v>
      </c>
      <c r="O10" s="84"/>
      <c r="P10" s="85">
        <f>+P1</f>
        <v>0.40277777777777801</v>
      </c>
      <c r="Q10" s="84"/>
      <c r="R10" s="86">
        <v>0</v>
      </c>
      <c r="S10" s="776" t="s">
        <v>16</v>
      </c>
      <c r="T10" s="776"/>
      <c r="U10" s="87">
        <f>+U12+AP11</f>
        <v>117.93599999999999</v>
      </c>
      <c r="V10" s="83">
        <f>(V12+HLOOKUP(V$2,$AS$5:$AV$27,$AL12,0)*1)+Graph!N48</f>
        <v>0.30247916666666669</v>
      </c>
      <c r="W10" s="88"/>
      <c r="X10" s="85">
        <f>(X12+HLOOKUP(X$2,$AS$5:$AV$27,$AL12,0)*1)+Graph!O48</f>
        <v>0.42470138888888881</v>
      </c>
      <c r="Y10" s="88"/>
      <c r="Z10" s="85">
        <f>(Z12+HLOOKUP(Z$2,$AS$5:$AV$27,$AL12,0)*1)+Graph!P48</f>
        <v>0.32261805555555556</v>
      </c>
      <c r="AA10" s="89"/>
      <c r="AB10" s="83">
        <f>(AB12+HLOOKUP(AB$2,$AS$5:$AV$27,$AL12,0)*1)+Graph!Q48</f>
        <v>0.37022222222222195</v>
      </c>
      <c r="AC10" s="88"/>
      <c r="AD10" s="85"/>
      <c r="AE10" s="88"/>
      <c r="AF10" s="85">
        <f>(AF12+HLOOKUP(AF$2,$AS$5:$AV$27,$AL12,0)*1)+Graph!S48</f>
        <v>0.2946611111111111</v>
      </c>
      <c r="AG10" s="88"/>
      <c r="AH10" s="85">
        <f>(AH12+HLOOKUP(AH$2,$AS$5:$AV$27,$AL12,0)*1)+Graph!T48</f>
        <v>0.41618888888888939</v>
      </c>
      <c r="AI10" s="90"/>
      <c r="AJ10" s="775"/>
      <c r="AL10" s="71"/>
      <c r="AM10" s="71"/>
      <c r="AN10" s="71" t="s">
        <v>16</v>
      </c>
      <c r="AO10" s="71"/>
      <c r="AP10" s="71"/>
      <c r="AR10" s="60">
        <v>6</v>
      </c>
      <c r="AS10" s="56"/>
      <c r="AT10" s="80"/>
      <c r="AU10" s="80"/>
      <c r="AV10" s="91"/>
      <c r="BA10">
        <v>5</v>
      </c>
      <c r="BB10" t="s">
        <v>63</v>
      </c>
      <c r="BC10">
        <v>13</v>
      </c>
      <c r="BE10">
        <f t="shared" si="0"/>
        <v>12</v>
      </c>
      <c r="BF10" t="str">
        <f t="shared" si="1"/>
        <v>L</v>
      </c>
    </row>
    <row r="11" spans="1:58" ht="15.75">
      <c r="A11" s="774"/>
      <c r="B11" s="81"/>
      <c r="C11" s="82"/>
      <c r="D11" s="92"/>
      <c r="E11" s="93"/>
      <c r="F11" s="94"/>
      <c r="G11" s="93"/>
      <c r="H11" s="94"/>
      <c r="I11" s="93"/>
      <c r="J11" s="94"/>
      <c r="K11" s="93"/>
      <c r="L11" s="92"/>
      <c r="M11" s="93"/>
      <c r="N11" s="94"/>
      <c r="O11" s="93"/>
      <c r="P11" s="94"/>
      <c r="Q11" s="93"/>
      <c r="R11" s="86"/>
      <c r="S11" s="95"/>
      <c r="T11" s="96"/>
      <c r="U11" s="87"/>
      <c r="V11" s="92"/>
      <c r="W11" s="93"/>
      <c r="X11" s="94"/>
      <c r="Y11" s="93"/>
      <c r="Z11" s="94"/>
      <c r="AA11" s="97"/>
      <c r="AB11" s="92"/>
      <c r="AC11" s="93"/>
      <c r="AD11" s="94"/>
      <c r="AE11" s="93"/>
      <c r="AF11" s="94"/>
      <c r="AG11" s="93"/>
      <c r="AH11" s="94"/>
      <c r="AI11" s="98"/>
      <c r="AJ11" s="775"/>
      <c r="AL11" s="71"/>
      <c r="AM11" s="71"/>
      <c r="AN11" s="71"/>
      <c r="AO11" s="99">
        <v>1.8</v>
      </c>
      <c r="AP11" s="71">
        <f>+AO11*$AP$9*$AP$4/100</f>
        <v>7.7759999999999989</v>
      </c>
      <c r="AR11" s="60">
        <v>7</v>
      </c>
      <c r="AS11" s="100">
        <f>($AO11*60/AS$6*$AS$4)/1440</f>
        <v>1.1250000000000001E-3</v>
      </c>
      <c r="AT11" s="101">
        <f>($AO11*60/AT$6*$AS$4)/1440</f>
        <v>1.5E-3</v>
      </c>
      <c r="AU11" s="101">
        <f>($AO11*60/AU$6*$AS$4)/1440</f>
        <v>1.8E-3</v>
      </c>
      <c r="AV11" s="102">
        <f>($AO11*60/AV$6*$AS$4)/1440</f>
        <v>1.1250000000000001E-3</v>
      </c>
      <c r="BA11">
        <v>6</v>
      </c>
      <c r="BB11" t="s">
        <v>64</v>
      </c>
      <c r="BC11">
        <v>12</v>
      </c>
      <c r="BE11">
        <f t="shared" si="0"/>
        <v>22</v>
      </c>
      <c r="BF11" t="str">
        <f t="shared" si="1"/>
        <v>V</v>
      </c>
    </row>
    <row r="12" spans="1:58" ht="15.75">
      <c r="A12" s="774"/>
      <c r="B12" s="81" t="s">
        <v>65</v>
      </c>
      <c r="C12" s="82"/>
      <c r="D12" s="83">
        <f>(D10+HLOOKUP(D$2,$AS$5:$AV$27,$AL12,0)*1)+Graph!C50</f>
        <v>0.31955555555555587</v>
      </c>
      <c r="E12" s="84" t="str">
        <f>IF(E40=0,"",E40)</f>
        <v/>
      </c>
      <c r="F12" s="85">
        <f>+F1</f>
        <v>0.43055555555555602</v>
      </c>
      <c r="G12" s="84" t="str">
        <f>IF(G40=0,"",G40)</f>
        <v/>
      </c>
      <c r="H12" s="85">
        <f>(H10+HLOOKUP(H$2,$AS$5:$AV$27,$AL12,0)*1)+Graph!E50</f>
        <v>0.29138333333333288</v>
      </c>
      <c r="I12" s="84" t="str">
        <f>IF(I40=0,"",I40)</f>
        <v/>
      </c>
      <c r="J12" s="85">
        <f>(J10+HLOOKUP(J$2,$AS$5:$AV$27,$AL12,0)*1)+Graph!F50</f>
        <v>0.34902222222222223</v>
      </c>
      <c r="K12" s="84" t="str">
        <f>IF(K40=0,"",K40)</f>
        <v/>
      </c>
      <c r="L12" s="83">
        <f>(L10+HLOOKUP(L$2,$AS$5:$AV$27,$AL12,0)*1)+Graph!G50</f>
        <v>0.25598611111111086</v>
      </c>
      <c r="M12" s="84" t="str">
        <f>IF(M40=0,"",M40)</f>
        <v/>
      </c>
      <c r="N12" s="85">
        <f>(N10+HLOOKUP(N$2,$AS$5:$AV$27,$AL12,0)*1)+Graph!H50</f>
        <v>0.44348611111111086</v>
      </c>
      <c r="O12" s="84" t="str">
        <f>IF(O40=0,"",O40)</f>
        <v/>
      </c>
      <c r="P12" s="85">
        <f>(P10+HLOOKUP(P$2,$AS$5:$AV$27,$AL12,0)*1)+Graph!I50</f>
        <v>0.40737500000000021</v>
      </c>
      <c r="Q12" s="84" t="str">
        <f>IF(Q40=0,"",Q40)</f>
        <v/>
      </c>
      <c r="R12" s="103">
        <f>+R10+AP11</f>
        <v>7.7759999999999989</v>
      </c>
      <c r="S12" s="776" t="s">
        <v>30</v>
      </c>
      <c r="T12" s="776"/>
      <c r="U12" s="87">
        <f>+U14+AP13</f>
        <v>110.16</v>
      </c>
      <c r="V12" s="83">
        <f>(V14+HLOOKUP(V$2,$AS$5:$AV$27,$AL14,0)*1)+Graph!N50</f>
        <v>0.3013541666666667</v>
      </c>
      <c r="W12" s="84" t="str">
        <f>IF(W40=0,"",W40)</f>
        <v/>
      </c>
      <c r="X12" s="85">
        <f>(X14+HLOOKUP(X$2,$AS$5:$AV$27,$AL14,0)*1)+Graph!O50</f>
        <v>0.42357638888888882</v>
      </c>
      <c r="Y12" s="84" t="str">
        <f>IF(Y40=0,"",Y40)</f>
        <v/>
      </c>
      <c r="Z12" s="85">
        <f>(Z14+HLOOKUP(Z$2,$AS$5:$AV$27,$AL14,0)*1)+Graph!P50</f>
        <v>0.32149305555555557</v>
      </c>
      <c r="AA12" s="84" t="str">
        <f>IF(AA40=0,"",AA40)</f>
        <v/>
      </c>
      <c r="AB12" s="83">
        <f>(AB14+HLOOKUP(AB$2,$AS$5:$AV$27,$AL14,0)*1)+Graph!Q50</f>
        <v>0.36872222222222195</v>
      </c>
      <c r="AC12" s="84" t="str">
        <f>IF(AC40=0,"",AC40)</f>
        <v/>
      </c>
      <c r="AD12" s="85">
        <f>(AD14+HLOOKUP(AD$2,$AS$5:$AV$27,$AL14,0)*1)+Graph!R50</f>
        <v>0.38097222222222166</v>
      </c>
      <c r="AE12" s="84" t="str">
        <f>IF(AE40=0,"",AE40)</f>
        <v/>
      </c>
      <c r="AF12" s="85">
        <f>(AF14+HLOOKUP(AF$2,$AS$5:$AV$27,$AL14,0)*1)+Graph!S50</f>
        <v>0.29286111111111107</v>
      </c>
      <c r="AG12" s="84" t="str">
        <f>IF(AG40=0,"",AG40)</f>
        <v/>
      </c>
      <c r="AH12" s="85">
        <f>(AH14+HLOOKUP(AH$2,$AS$5:$AV$27,$AL14,0)*1)+Graph!T50</f>
        <v>0.41438888888888936</v>
      </c>
      <c r="AI12" s="84" t="str">
        <f>IF(AI40=0,"",AI40)</f>
        <v/>
      </c>
      <c r="AJ12" s="775"/>
      <c r="AL12" s="71">
        <v>7</v>
      </c>
      <c r="AM12" s="71"/>
      <c r="AN12" s="71" t="s">
        <v>30</v>
      </c>
      <c r="AO12" s="71"/>
      <c r="AP12" s="71"/>
      <c r="AR12" s="60">
        <v>8</v>
      </c>
      <c r="AS12" s="100"/>
      <c r="AT12" s="101"/>
      <c r="AU12" s="101"/>
      <c r="AV12" s="102"/>
      <c r="BA12">
        <v>7</v>
      </c>
      <c r="BB12" t="s">
        <v>66</v>
      </c>
      <c r="BC12">
        <v>11</v>
      </c>
      <c r="BE12">
        <f t="shared" si="0"/>
        <v>8</v>
      </c>
      <c r="BF12" t="str">
        <f t="shared" si="1"/>
        <v>H</v>
      </c>
    </row>
    <row r="13" spans="1:58" ht="15.75">
      <c r="A13" s="774"/>
      <c r="B13" s="81"/>
      <c r="C13" s="82"/>
      <c r="D13" s="92"/>
      <c r="E13" s="93"/>
      <c r="F13" s="94"/>
      <c r="G13" s="93"/>
      <c r="H13" s="94"/>
      <c r="I13" s="93"/>
      <c r="J13" s="94"/>
      <c r="K13" s="93"/>
      <c r="L13" s="92"/>
      <c r="M13" s="93"/>
      <c r="N13" s="94"/>
      <c r="O13" s="93"/>
      <c r="P13" s="94"/>
      <c r="Q13" s="93"/>
      <c r="R13" s="86"/>
      <c r="S13" s="95"/>
      <c r="T13" s="96"/>
      <c r="U13" s="87"/>
      <c r="V13" s="92"/>
      <c r="W13" s="93"/>
      <c r="X13" s="94"/>
      <c r="Y13" s="93"/>
      <c r="Z13" s="94"/>
      <c r="AA13" s="93"/>
      <c r="AB13" s="92"/>
      <c r="AC13" s="93"/>
      <c r="AD13" s="94"/>
      <c r="AE13" s="93"/>
      <c r="AF13" s="94"/>
      <c r="AG13" s="93"/>
      <c r="AH13" s="94"/>
      <c r="AI13" s="93"/>
      <c r="AJ13" s="775"/>
      <c r="AL13" s="71"/>
      <c r="AM13" s="71"/>
      <c r="AN13" s="71"/>
      <c r="AO13" s="99">
        <v>1.8</v>
      </c>
      <c r="AP13" s="71">
        <f>+AO13*$AP$9*$AP$4/100</f>
        <v>7.7759999999999989</v>
      </c>
      <c r="AR13" s="60">
        <v>9</v>
      </c>
      <c r="AS13" s="100">
        <f>($AO13*60/AS$6*$AS$4)/1440</f>
        <v>1.1250000000000001E-3</v>
      </c>
      <c r="AT13" s="101">
        <f>($AO13*60/AT$6*$AS$4)/1440</f>
        <v>1.5E-3</v>
      </c>
      <c r="AU13" s="101">
        <f>($AO13*60/AU$6*$AS$4)/1440</f>
        <v>1.8E-3</v>
      </c>
      <c r="AV13" s="102">
        <f>($AO13*60/AV$6*$AS$4)/1440</f>
        <v>1.1250000000000001E-3</v>
      </c>
      <c r="BA13">
        <v>8</v>
      </c>
      <c r="BB13" t="s">
        <v>67</v>
      </c>
      <c r="BC13">
        <v>10</v>
      </c>
      <c r="BE13">
        <f t="shared" si="0"/>
        <v>26</v>
      </c>
      <c r="BF13" t="str">
        <f t="shared" si="1"/>
        <v>Z</v>
      </c>
    </row>
    <row r="14" spans="1:58" ht="15.75">
      <c r="A14" s="774"/>
      <c r="B14" s="81" t="s">
        <v>62</v>
      </c>
      <c r="C14" s="82"/>
      <c r="D14" s="83">
        <f>(D12+HLOOKUP(D$2,$AS$5:$AV$27,$AL14,0)*1)+Graph!C52</f>
        <v>0.32105555555555587</v>
      </c>
      <c r="E14" s="84" t="str">
        <f>IF(E42=0,"",E42)</f>
        <v/>
      </c>
      <c r="F14" s="85">
        <f>(F12+HLOOKUP(F$2,$AS$5:$AV$27,$AL14,0)*1)+Graph!D52</f>
        <v>0.43205555555555603</v>
      </c>
      <c r="G14" s="84" t="str">
        <f>IF(G42=0,"",G42)</f>
        <v/>
      </c>
      <c r="H14" s="85">
        <f>(H12+HLOOKUP(H$2,$AS$5:$AV$27,$AL14,0)*1)+Graph!E52</f>
        <v>0.30359999999999959</v>
      </c>
      <c r="I14" s="84">
        <f>IF(I42=0,"",I42)</f>
        <v>2</v>
      </c>
      <c r="J14" s="85">
        <f>(J12+HLOOKUP(J$2,$AS$5:$AV$27,$AL14,0)*1)+Graph!F52</f>
        <v>0.36123888888888894</v>
      </c>
      <c r="K14" s="84" t="str">
        <f>IF(K42=0,"",K42)</f>
        <v/>
      </c>
      <c r="L14" s="83">
        <f>(L12+HLOOKUP(L$2,$AS$5:$AV$27,$AL14,0)*1)+Graph!G52</f>
        <v>0.25711111111111085</v>
      </c>
      <c r="M14" s="84" t="str">
        <f>IF(M42=0,"",M42)</f>
        <v/>
      </c>
      <c r="N14" s="85">
        <f>(N12+HLOOKUP(N$2,$AS$5:$AV$27,$AL14,0)*1)+Graph!H52</f>
        <v>0.44461111111111085</v>
      </c>
      <c r="O14" s="84" t="str">
        <f>IF(O42=0,"",O42)</f>
        <v/>
      </c>
      <c r="P14" s="85">
        <f>(P12+HLOOKUP(P$2,$AS$5:$AV$27,$AL14,0)*1)+Graph!I52</f>
        <v>0.41058333333333352</v>
      </c>
      <c r="Q14" s="84" t="str">
        <f>IF(Q42=0,"",Q42)</f>
        <v/>
      </c>
      <c r="R14" s="103">
        <f>+R12+AP13</f>
        <v>15.551999999999998</v>
      </c>
      <c r="S14" s="776" t="s">
        <v>68</v>
      </c>
      <c r="T14" s="776"/>
      <c r="U14" s="87">
        <f>+U16+AP15</f>
        <v>102.384</v>
      </c>
      <c r="V14" s="83">
        <f>(V16+HLOOKUP(V$2,$AS$5:$AV$27,$AL16,0)*1)+Graph!N52</f>
        <v>0.29884027777777783</v>
      </c>
      <c r="W14" s="84">
        <f>IF(W42=0,"",W42)</f>
        <v>681</v>
      </c>
      <c r="X14" s="85">
        <f>(X16+HLOOKUP(X$2,$AS$5:$AV$27,$AL16,0)*1)+Graph!O52</f>
        <v>0.42106249999999995</v>
      </c>
      <c r="Y14" s="84" t="str">
        <f>IF(Y42=0,"",Y42)</f>
        <v/>
      </c>
      <c r="Z14" s="85">
        <f>(Z16+HLOOKUP(Z$2,$AS$5:$AV$27,$AL16,0)*1)+Graph!P52</f>
        <v>0.31689583333333338</v>
      </c>
      <c r="AA14" s="84" t="str">
        <f>IF(AA42=0,"",AA42)</f>
        <v/>
      </c>
      <c r="AB14" s="83">
        <f>(AB16+HLOOKUP(AB$2,$AS$5:$AV$27,$AL16,0)*1)+Graph!Q52</f>
        <v>0.36583333333333307</v>
      </c>
      <c r="AC14" s="84" t="str">
        <f>IF(AC42=0,"",AC42)</f>
        <v/>
      </c>
      <c r="AD14" s="85">
        <f>(AD16+HLOOKUP(AD$2,$AS$5:$AV$27,$AL16,0)*1)+Graph!R52</f>
        <v>0.37808333333333277</v>
      </c>
      <c r="AE14" s="84" t="str">
        <f>IF(AE42=0,"",AE42)</f>
        <v/>
      </c>
      <c r="AF14" s="85">
        <f>(AF16+HLOOKUP(AF$2,$AS$5:$AV$27,$AL16,0)*1)+Graph!S52</f>
        <v>0.29106111111111105</v>
      </c>
      <c r="AG14" s="84" t="str">
        <f>IF(AG42=0,"",AG42)</f>
        <v/>
      </c>
      <c r="AH14" s="85">
        <f>(AH16+HLOOKUP(AH$2,$AS$5:$AV$27,$AL16,0)*1)+Graph!T52</f>
        <v>0.41258888888888934</v>
      </c>
      <c r="AI14" s="84" t="str">
        <f>IF(AI42=0,"",AI42)</f>
        <v/>
      </c>
      <c r="AJ14" s="775"/>
      <c r="AL14" s="71">
        <v>9</v>
      </c>
      <c r="AM14" s="71"/>
      <c r="AN14" s="71" t="s">
        <v>68</v>
      </c>
      <c r="AO14" s="71"/>
      <c r="AP14" s="71"/>
      <c r="AR14" s="60">
        <v>10</v>
      </c>
      <c r="AS14" s="100"/>
      <c r="AT14" s="101"/>
      <c r="AU14" s="101"/>
      <c r="AV14" s="102"/>
      <c r="BA14">
        <v>9</v>
      </c>
      <c r="BB14" t="s">
        <v>69</v>
      </c>
      <c r="BC14">
        <v>9</v>
      </c>
      <c r="BE14">
        <f t="shared" si="0"/>
        <v>4</v>
      </c>
      <c r="BF14" t="str">
        <f t="shared" si="1"/>
        <v>D</v>
      </c>
    </row>
    <row r="15" spans="1:58" ht="15.75">
      <c r="A15" s="774"/>
      <c r="B15" s="81"/>
      <c r="C15" s="82"/>
      <c r="D15" s="92"/>
      <c r="E15" s="93"/>
      <c r="F15" s="94"/>
      <c r="G15" s="93"/>
      <c r="H15" s="94"/>
      <c r="I15" s="93"/>
      <c r="J15" s="94"/>
      <c r="K15" s="93"/>
      <c r="L15" s="92"/>
      <c r="M15" s="93"/>
      <c r="N15" s="94"/>
      <c r="O15" s="93"/>
      <c r="P15" s="94"/>
      <c r="Q15" s="93"/>
      <c r="R15" s="86"/>
      <c r="S15" s="95"/>
      <c r="T15" s="96"/>
      <c r="U15" s="87"/>
      <c r="V15" s="92"/>
      <c r="W15" s="93"/>
      <c r="X15" s="94"/>
      <c r="Y15" s="93"/>
      <c r="Z15" s="94"/>
      <c r="AA15" s="93"/>
      <c r="AB15" s="92"/>
      <c r="AC15" s="93"/>
      <c r="AD15" s="94"/>
      <c r="AE15" s="93"/>
      <c r="AF15" s="94"/>
      <c r="AG15" s="93"/>
      <c r="AH15" s="94"/>
      <c r="AI15" s="93"/>
      <c r="AJ15" s="775"/>
      <c r="AL15" s="71"/>
      <c r="AM15" s="71"/>
      <c r="AN15" s="71"/>
      <c r="AO15" s="99">
        <v>3.6</v>
      </c>
      <c r="AP15" s="71">
        <f>+AO15*$AP$9*$AP$4/100</f>
        <v>15.551999999999998</v>
      </c>
      <c r="AR15" s="60">
        <v>11</v>
      </c>
      <c r="AS15" s="100">
        <f>($AO15*60/AS$6*$AS$4)/1440</f>
        <v>2.2500000000000003E-3</v>
      </c>
      <c r="AT15" s="101">
        <f>($AO15*60/AT$6*$AS$4)/1440</f>
        <v>3.0000000000000001E-3</v>
      </c>
      <c r="AU15" s="101">
        <f>($AO15*60/AU$6*$AS$4)/1440</f>
        <v>3.5999999999999999E-3</v>
      </c>
      <c r="AV15" s="102">
        <f>($AO15*60/AV$6*$AS$4)/1440</f>
        <v>2.2500000000000003E-3</v>
      </c>
      <c r="BA15">
        <v>10</v>
      </c>
      <c r="BB15" t="s">
        <v>70</v>
      </c>
      <c r="BC15">
        <v>8</v>
      </c>
      <c r="BE15">
        <f t="shared" si="0"/>
        <v>10</v>
      </c>
      <c r="BF15" t="str">
        <f t="shared" si="1"/>
        <v>J</v>
      </c>
    </row>
    <row r="16" spans="1:58" ht="15.75">
      <c r="A16" s="774"/>
      <c r="B16" s="81" t="s">
        <v>71</v>
      </c>
      <c r="C16" s="82"/>
      <c r="D16" s="83">
        <f>(D14+HLOOKUP(D$2,$AS$5:$AV$27,$AL16,0)*1)+Graph!C54</f>
        <v>0.32405555555555587</v>
      </c>
      <c r="E16" s="84" t="str">
        <f>IF(E44=0,"",E44)</f>
        <v/>
      </c>
      <c r="F16" s="85">
        <f>(F14+HLOOKUP(F$2,$AS$5:$AV$27,$AL16,0)*1)+Graph!D54</f>
        <v>0.43505555555555603</v>
      </c>
      <c r="G16" s="84" t="str">
        <f>IF(G44=0,"",G44)</f>
        <v/>
      </c>
      <c r="H16" s="85">
        <f>(H14+HLOOKUP(H$2,$AS$5:$AV$27,$AL16,0)*1)+Graph!E54</f>
        <v>0.30719999999999958</v>
      </c>
      <c r="I16" s="84" t="str">
        <f>IF(I44=0,"",I44)</f>
        <v/>
      </c>
      <c r="J16" s="85">
        <f>(J14+HLOOKUP(J$2,$AS$5:$AV$27,$AL16,0)*1)+Graph!F54</f>
        <v>0.36483888888888893</v>
      </c>
      <c r="K16" s="84" t="str">
        <f>IF(K44=0,"",K44)</f>
        <v/>
      </c>
      <c r="L16" s="83">
        <f>(L14+HLOOKUP(L$2,$AS$5:$AV$27,$AL16,0)*1)+Graph!G54</f>
        <v>0.25936111111111082</v>
      </c>
      <c r="M16" s="84" t="str">
        <f>IF(M44=0,"",M44)</f>
        <v/>
      </c>
      <c r="N16" s="85">
        <f>(N14+HLOOKUP(N$2,$AS$5:$AV$27,$AL16,0)*1)+Graph!H54</f>
        <v>0.44686111111111082</v>
      </c>
      <c r="O16" s="84" t="str">
        <f>IF(O44=0,"",O44)</f>
        <v/>
      </c>
      <c r="P16" s="85">
        <f>(P14+HLOOKUP(P$2,$AS$5:$AV$27,$AL16,0)*1)+Graph!I54</f>
        <v>0.4128333333333335</v>
      </c>
      <c r="Q16" s="84" t="str">
        <f>IF(Q44=0,"",Q44)</f>
        <v/>
      </c>
      <c r="R16" s="103">
        <f>+R14+AP15</f>
        <v>31.103999999999996</v>
      </c>
      <c r="S16" s="777" t="s">
        <v>72</v>
      </c>
      <c r="T16" s="777"/>
      <c r="U16" s="87">
        <f>+U18+AP17</f>
        <v>86.832000000000008</v>
      </c>
      <c r="V16" s="83">
        <f>(V18+HLOOKUP(V$2,$AS$5:$AV$27,$AL18,0)*1)+Graph!N54</f>
        <v>0.29659027777777786</v>
      </c>
      <c r="W16" s="84" t="str">
        <f>IF(W44=0,"",W44)</f>
        <v/>
      </c>
      <c r="X16" s="85">
        <f>(X18+HLOOKUP(X$2,$AS$5:$AV$27,$AL18,0)*1)+Graph!O54</f>
        <v>0.41881249999999998</v>
      </c>
      <c r="Y16" s="84" t="str">
        <f>IF(Y44=0,"",Y44)</f>
        <v/>
      </c>
      <c r="Z16" s="85">
        <f>(Z18+HLOOKUP(Z$2,$AS$5:$AV$27,$AL18,0)*1)+Graph!P54</f>
        <v>0.3146458333333334</v>
      </c>
      <c r="AA16" s="84" t="str">
        <f>IF(AA44=0,"",AA44)</f>
        <v/>
      </c>
      <c r="AB16" s="83">
        <f>(AB18+HLOOKUP(AB$2,$AS$5:$AV$27,$AL18,0)*1)+Graph!Q54</f>
        <v>0.36283333333333306</v>
      </c>
      <c r="AC16" s="84" t="str">
        <f>IF(AC44=0,"",AC44)</f>
        <v/>
      </c>
      <c r="AD16" s="85">
        <f>(AD18+HLOOKUP(AD$2,$AS$5:$AV$27,$AL18,0)*1)+Graph!R54</f>
        <v>0.37508333333333277</v>
      </c>
      <c r="AE16" s="84" t="str">
        <f>IF(AE44=0,"",AE44)</f>
        <v/>
      </c>
      <c r="AF16" s="85">
        <f>(AF18+HLOOKUP(AF$2,$AS$5:$AV$27,$AL18,0)*1)+Graph!S54</f>
        <v>0.28051666666666664</v>
      </c>
      <c r="AG16" s="84" t="str">
        <f>IF(AG44=0,"",AG44)</f>
        <v/>
      </c>
      <c r="AH16" s="85">
        <f>(AH18+HLOOKUP(AH$2,$AS$5:$AV$27,$AL18,0)*1)+Graph!T54</f>
        <v>0.39857222222222266</v>
      </c>
      <c r="AI16" s="84" t="str">
        <f>IF(AI44=0,"",AI44)</f>
        <v/>
      </c>
      <c r="AJ16" s="775"/>
      <c r="AL16" s="71">
        <v>11</v>
      </c>
      <c r="AM16" s="71"/>
      <c r="AN16" s="71" t="s">
        <v>72</v>
      </c>
      <c r="AO16" s="71"/>
      <c r="AP16" s="71"/>
      <c r="AR16" s="60">
        <v>12</v>
      </c>
      <c r="AS16" s="100"/>
      <c r="AT16" s="101"/>
      <c r="AU16" s="101"/>
      <c r="AV16" s="102"/>
      <c r="BA16">
        <v>11</v>
      </c>
      <c r="BB16" t="s">
        <v>73</v>
      </c>
      <c r="BC16">
        <v>7</v>
      </c>
      <c r="BE16">
        <f t="shared" si="0"/>
        <v>28</v>
      </c>
      <c r="BF16" t="str">
        <f t="shared" si="1"/>
        <v>AB</v>
      </c>
    </row>
    <row r="17" spans="1:58" ht="15.75">
      <c r="A17" s="774"/>
      <c r="B17" s="81"/>
      <c r="C17" s="82"/>
      <c r="D17" s="92"/>
      <c r="E17" s="93"/>
      <c r="F17" s="94"/>
      <c r="G17" s="93"/>
      <c r="H17" s="94"/>
      <c r="I17" s="93"/>
      <c r="J17" s="94"/>
      <c r="K17" s="93"/>
      <c r="L17" s="92"/>
      <c r="M17" s="93"/>
      <c r="N17" s="94"/>
      <c r="O17" s="93"/>
      <c r="P17" s="94"/>
      <c r="Q17" s="93"/>
      <c r="R17" s="86"/>
      <c r="S17" s="95"/>
      <c r="T17" s="96"/>
      <c r="U17" s="87"/>
      <c r="V17" s="92"/>
      <c r="W17" s="93"/>
      <c r="X17" s="94"/>
      <c r="Y17" s="93"/>
      <c r="Z17" s="94"/>
      <c r="AA17" s="93"/>
      <c r="AB17" s="92"/>
      <c r="AC17" s="93"/>
      <c r="AD17" s="94"/>
      <c r="AE17" s="93"/>
      <c r="AF17" s="94"/>
      <c r="AG17" s="93"/>
      <c r="AH17" s="94"/>
      <c r="AI17" s="93"/>
      <c r="AJ17" s="775"/>
      <c r="AL17" s="71"/>
      <c r="AM17" s="71"/>
      <c r="AN17" s="71"/>
      <c r="AO17" s="99">
        <v>2.7</v>
      </c>
      <c r="AP17" s="71">
        <f>+AO17*$AP$9*$AP$4/100</f>
        <v>11.664000000000001</v>
      </c>
      <c r="AR17" s="60">
        <v>13</v>
      </c>
      <c r="AS17" s="100">
        <f>($AO17*60/AS$6*$AS$4)/1440</f>
        <v>1.6874999999999998E-3</v>
      </c>
      <c r="AT17" s="101">
        <f>($AO17*60/AT$6*$AS$4)/1440</f>
        <v>2.2500000000000003E-3</v>
      </c>
      <c r="AU17" s="101">
        <f>($AO17*60/AU$6*$AS$4)/1440</f>
        <v>2.7000000000000001E-3</v>
      </c>
      <c r="AV17" s="102">
        <f>($AO17*60/AV$6*$AS$4)/1440</f>
        <v>1.6874999999999998E-3</v>
      </c>
      <c r="BA17">
        <v>12</v>
      </c>
      <c r="BB17" t="s">
        <v>74</v>
      </c>
      <c r="BC17">
        <v>6</v>
      </c>
      <c r="BE17">
        <f t="shared" si="0"/>
        <v>30</v>
      </c>
      <c r="BF17" t="str">
        <f t="shared" si="1"/>
        <v>AD</v>
      </c>
    </row>
    <row r="18" spans="1:58" ht="15.75">
      <c r="A18" s="774"/>
      <c r="B18" s="81" t="s">
        <v>75</v>
      </c>
      <c r="C18" s="82"/>
      <c r="D18" s="83">
        <f>(D16+HLOOKUP(D$2,$AS$5:$AV$27,$AL18,0)*1)+Graph!C56</f>
        <v>0.32769444444444473</v>
      </c>
      <c r="E18" s="84" t="str">
        <f>IF(E46=0,"",E46)</f>
        <v/>
      </c>
      <c r="F18" s="85">
        <f>(F16+HLOOKUP(F$2,$AS$5:$AV$27,$AL18,0)*1)+Graph!D56</f>
        <v>0.43869444444444489</v>
      </c>
      <c r="G18" s="84" t="str">
        <f>IF(G46=0,"",G46)</f>
        <v/>
      </c>
      <c r="H18" s="85">
        <f>(H16+HLOOKUP(H$2,$AS$5:$AV$27,$AL18,0)*1)+Graph!E56</f>
        <v>0.31198333333333289</v>
      </c>
      <c r="I18" s="84" t="str">
        <f>IF(I46=0,"",I46)</f>
        <v/>
      </c>
      <c r="J18" s="85">
        <f>(J16+HLOOKUP(J$2,$AS$5:$AV$27,$AL18,0)*1)+Graph!F56</f>
        <v>0.37170555555555557</v>
      </c>
      <c r="K18" s="84" t="str">
        <f>IF(K46=0,"",K46)</f>
        <v/>
      </c>
      <c r="L18" s="83">
        <f>(L16+HLOOKUP(L$2,$AS$5:$AV$27,$AL18,0)*1)+Graph!G56</f>
        <v>0.26104861111111083</v>
      </c>
      <c r="M18" s="84" t="str">
        <f>IF(M46=0,"",M46)</f>
        <v/>
      </c>
      <c r="N18" s="85">
        <f>(N16+HLOOKUP(N$2,$AS$5:$AV$27,$AL18,0)*1)+Graph!H56</f>
        <v>0.44854861111111083</v>
      </c>
      <c r="O18" s="84" t="str">
        <f>IF(O46=0,"",O46)</f>
        <v/>
      </c>
      <c r="P18" s="85">
        <f>(P16+HLOOKUP(P$2,$AS$5:$AV$27,$AL18,0)*1)+Graph!I56</f>
        <v>0.4145208333333335</v>
      </c>
      <c r="Q18" s="84" t="str">
        <f>IF(Q46=0,"",Q46)</f>
        <v/>
      </c>
      <c r="R18" s="103">
        <f>+R16+AP17</f>
        <v>42.768000000000001</v>
      </c>
      <c r="S18" s="776" t="s">
        <v>76</v>
      </c>
      <c r="T18" s="776"/>
      <c r="U18" s="87">
        <f>+U20+AP19</f>
        <v>75.168000000000006</v>
      </c>
      <c r="V18" s="83">
        <f>(V20+HLOOKUP(V$2,$AS$5:$AV$27,$AL20,0)*1)+Graph!N56</f>
        <v>0.29490277777777785</v>
      </c>
      <c r="W18" s="84" t="str">
        <f>IF(W46=0,"",W46)</f>
        <v/>
      </c>
      <c r="X18" s="85">
        <f>(X20+HLOOKUP(X$2,$AS$5:$AV$27,$AL20,0)*1)+Graph!O56</f>
        <v>0.41712499999999997</v>
      </c>
      <c r="Y18" s="84" t="str">
        <f>IF(Y46=0,"",Y46)</f>
        <v/>
      </c>
      <c r="Z18" s="85">
        <f>(Z20+HLOOKUP(Z$2,$AS$5:$AV$27,$AL20,0)*1)+Graph!P56</f>
        <v>0.31295833333333339</v>
      </c>
      <c r="AA18" s="84" t="str">
        <f>IF(AA46=0,"",AA46)</f>
        <v/>
      </c>
      <c r="AB18" s="83">
        <f>(AB20+HLOOKUP(AB$2,$AS$5:$AV$27,$AL20,0)*1)+Graph!Q56</f>
        <v>0.36058333333333309</v>
      </c>
      <c r="AC18" s="84" t="str">
        <f>IF(AC46=0,"",AC46)</f>
        <v/>
      </c>
      <c r="AD18" s="85">
        <f>(AD20+HLOOKUP(AD$2,$AS$5:$AV$27,$AL20,0)*1)+Graph!R56</f>
        <v>0.37283333333333279</v>
      </c>
      <c r="AE18" s="84" t="str">
        <f>IF(AE46=0,"",AE46)</f>
        <v/>
      </c>
      <c r="AF18" s="85">
        <f>(AF20+HLOOKUP(AF$2,$AS$5:$AV$27,$AL20,0)*1)+Graph!S56</f>
        <v>0.27781666666666666</v>
      </c>
      <c r="AG18" s="84" t="str">
        <f>IF(AG46=0,"",AG46)</f>
        <v/>
      </c>
      <c r="AH18" s="85">
        <f>(AH20+HLOOKUP(AH$2,$AS$5:$AV$27,$AL20,0)*1)+Graph!T56</f>
        <v>0.39587222222222268</v>
      </c>
      <c r="AI18" s="84" t="str">
        <f>IF(AI46=0,"",AI46)</f>
        <v/>
      </c>
      <c r="AJ18" s="775"/>
      <c r="AL18" s="71">
        <v>13</v>
      </c>
      <c r="AM18" s="71"/>
      <c r="AN18" s="71" t="s">
        <v>76</v>
      </c>
      <c r="AO18" s="71"/>
      <c r="AP18" s="71"/>
      <c r="AR18" s="60">
        <v>14</v>
      </c>
      <c r="AS18" s="100"/>
      <c r="AT18" s="101"/>
      <c r="AU18" s="101"/>
      <c r="AV18" s="102"/>
      <c r="BA18">
        <v>13</v>
      </c>
      <c r="BB18" t="s">
        <v>77</v>
      </c>
      <c r="BC18">
        <v>5</v>
      </c>
      <c r="BE18">
        <f t="shared" si="0"/>
        <v>34</v>
      </c>
      <c r="BF18" t="str">
        <f t="shared" si="1"/>
        <v>AH</v>
      </c>
    </row>
    <row r="19" spans="1:58" ht="15.75">
      <c r="A19" s="774"/>
      <c r="B19" s="81"/>
      <c r="C19" s="82"/>
      <c r="D19" s="92"/>
      <c r="E19" s="93"/>
      <c r="F19" s="94"/>
      <c r="G19" s="93"/>
      <c r="H19" s="94"/>
      <c r="I19" s="93"/>
      <c r="J19" s="94"/>
      <c r="K19" s="93"/>
      <c r="L19" s="92"/>
      <c r="M19" s="93"/>
      <c r="N19" s="94"/>
      <c r="O19" s="93"/>
      <c r="P19" s="94"/>
      <c r="Q19" s="93"/>
      <c r="R19" s="86"/>
      <c r="S19" s="95"/>
      <c r="T19" s="96"/>
      <c r="U19" s="87"/>
      <c r="V19" s="92"/>
      <c r="W19" s="93"/>
      <c r="X19" s="94"/>
      <c r="Y19" s="93"/>
      <c r="Z19" s="94"/>
      <c r="AA19" s="93"/>
      <c r="AB19" s="92"/>
      <c r="AC19" s="93"/>
      <c r="AD19" s="94"/>
      <c r="AE19" s="93"/>
      <c r="AF19" s="94"/>
      <c r="AG19" s="93"/>
      <c r="AH19" s="94"/>
      <c r="AI19" s="93"/>
      <c r="AJ19" s="775"/>
      <c r="AL19" s="71"/>
      <c r="AM19" s="71"/>
      <c r="AN19" s="71"/>
      <c r="AO19" s="99">
        <f>6*0.9+1.2</f>
        <v>6.6000000000000005</v>
      </c>
      <c r="AP19" s="71">
        <f>+AO19*$AP$9*$AP$4/100</f>
        <v>28.512000000000004</v>
      </c>
      <c r="AR19" s="60">
        <v>15</v>
      </c>
      <c r="AS19" s="100">
        <f>($AO19*60/AS$6*$AS$4)/1440</f>
        <v>4.1250000000000011E-3</v>
      </c>
      <c r="AT19" s="101">
        <f>($AO19*60/AT$6*$AS$4)/1440</f>
        <v>5.4999999999999997E-3</v>
      </c>
      <c r="AU19" s="101">
        <f>($AO19*60/AU$6*$AS$4)/1440</f>
        <v>6.6000000000000008E-3</v>
      </c>
      <c r="AV19" s="102">
        <f>($AO19*60/AV$6*$AS$4)/1440</f>
        <v>4.1250000000000011E-3</v>
      </c>
      <c r="BA19">
        <v>14</v>
      </c>
      <c r="BB19" t="s">
        <v>78</v>
      </c>
      <c r="BC19">
        <v>4</v>
      </c>
      <c r="BE19">
        <f t="shared" si="0"/>
        <v>16</v>
      </c>
      <c r="BF19" t="str">
        <f t="shared" si="1"/>
        <v>P</v>
      </c>
    </row>
    <row r="20" spans="1:58" ht="15.75">
      <c r="A20" s="774"/>
      <c r="B20" s="81" t="s">
        <v>79</v>
      </c>
      <c r="C20" s="82"/>
      <c r="D20" s="83">
        <f>(D18+HLOOKUP(D$2,$AS$5:$AV$27,$AL20,0)*1)+Graph!C58</f>
        <v>0.33666666666666695</v>
      </c>
      <c r="E20" s="84" t="str">
        <f>IF(E48=0,"",E48)</f>
        <v/>
      </c>
      <c r="F20" s="85">
        <f>(F18+HLOOKUP(F$2,$AS$5:$AV$27,$AL20,0)*1)+Graph!D58</f>
        <v>0.44558333333333378</v>
      </c>
      <c r="G20" s="84" t="str">
        <f>IF(G48=0,"",G48)</f>
        <v/>
      </c>
      <c r="H20" s="85">
        <f>(H18+HLOOKUP(H$2,$AS$5:$AV$27,$AL20,0)*1)+Graph!E58</f>
        <v>0.31858333333333289</v>
      </c>
      <c r="I20" s="84" t="str">
        <f>IF(I48=0,"",I48)</f>
        <v/>
      </c>
      <c r="J20" s="85">
        <f>(J18+HLOOKUP(J$2,$AS$5:$AV$27,$AL20,0)*1)+Graph!F58</f>
        <v>0.37830555555555556</v>
      </c>
      <c r="K20" s="84" t="str">
        <f>IF(K48=0,"",K48)</f>
        <v/>
      </c>
      <c r="L20" s="83">
        <f>(L18+HLOOKUP(L$2,$AS$5:$AV$27,$AL20,0)*1)+Graph!G58</f>
        <v>0.26517361111111082</v>
      </c>
      <c r="M20" s="84" t="str">
        <f>IF(M48=0,"",M48)</f>
        <v/>
      </c>
      <c r="N20" s="85">
        <f>(N18+HLOOKUP(N$2,$AS$5:$AV$27,$AL20,0)*1)+Graph!H58</f>
        <v>0.45267361111111082</v>
      </c>
      <c r="O20" s="84" t="str">
        <f>IF(O48=0,"",O48)</f>
        <v/>
      </c>
      <c r="P20" s="85">
        <f>(P18+HLOOKUP(P$2,$AS$5:$AV$27,$AL20,0)*1)+Graph!I58</f>
        <v>0.4221180555555557</v>
      </c>
      <c r="Q20" s="84" t="str">
        <f>IF(Q48=0,"",Q48)</f>
        <v/>
      </c>
      <c r="R20" s="103">
        <f>+R18+AP19</f>
        <v>71.28</v>
      </c>
      <c r="S20" s="777" t="s">
        <v>80</v>
      </c>
      <c r="T20" s="777"/>
      <c r="U20" s="87">
        <f>+U22+AP21</f>
        <v>46.655999999999999</v>
      </c>
      <c r="V20" s="83">
        <f>(V22+HLOOKUP(V$2,$AS$5:$AV$27,$AL22,0)*1)+Graph!N58</f>
        <v>0.29077777777777786</v>
      </c>
      <c r="W20" s="84" t="str">
        <f>IF(W48=0,"",W48)</f>
        <v/>
      </c>
      <c r="X20" s="85">
        <f>(X22+HLOOKUP(X$2,$AS$5:$AV$27,$AL22,0)*1)+Graph!O58</f>
        <v>0.41299999999999998</v>
      </c>
      <c r="Y20" s="84" t="str">
        <f>IF(Y48=0,"",Y48)</f>
        <v/>
      </c>
      <c r="Z20" s="85">
        <f>(Z22+HLOOKUP(Z$2,$AS$5:$AV$27,$AL22,0)*1)+Graph!P58</f>
        <v>0.3088333333333334</v>
      </c>
      <c r="AA20" s="84" t="str">
        <f>IF(AA48=0,"",AA48)</f>
        <v/>
      </c>
      <c r="AB20" s="83">
        <f>(AB22+HLOOKUP(AB$2,$AS$5:$AV$27,$AL22,0)*1)+Graph!Q58</f>
        <v>0.3536944444444442</v>
      </c>
      <c r="AC20" s="84" t="str">
        <f>IF(AC48=0,"",AC48)</f>
        <v/>
      </c>
      <c r="AD20" s="85">
        <f>(AD22+HLOOKUP(AD$2,$AS$5:$AV$27,$AL22,0)*1)+Graph!R58</f>
        <v>0.36594444444444391</v>
      </c>
      <c r="AE20" s="84" t="str">
        <f>IF(AE48=0,"",AE48)</f>
        <v/>
      </c>
      <c r="AF20" s="85">
        <f>(AF22+HLOOKUP(AF$2,$AS$5:$AV$27,$AL22,0)*1)+Graph!S58</f>
        <v>0.27121666666666666</v>
      </c>
      <c r="AG20" s="84" t="str">
        <f>IF(AG48=0,"",AG48)</f>
        <v/>
      </c>
      <c r="AH20" s="85">
        <f>(AH22+HLOOKUP(AH$2,$AS$5:$AV$27,$AL22,0)*1)+Graph!T58</f>
        <v>0.38927222222222269</v>
      </c>
      <c r="AI20" s="84" t="str">
        <f>IF(AI48=0,"",AI48)</f>
        <v/>
      </c>
      <c r="AJ20" s="775"/>
      <c r="AL20" s="71">
        <v>15</v>
      </c>
      <c r="AM20" s="71"/>
      <c r="AN20" s="71" t="s">
        <v>80</v>
      </c>
      <c r="AO20" s="71"/>
      <c r="AP20" s="71"/>
      <c r="AR20" s="60">
        <v>16</v>
      </c>
      <c r="AS20" s="100"/>
      <c r="AT20" s="101"/>
      <c r="AU20" s="101"/>
      <c r="AV20" s="102"/>
      <c r="BA20">
        <v>15</v>
      </c>
      <c r="BB20" t="s">
        <v>81</v>
      </c>
      <c r="BC20">
        <v>3</v>
      </c>
      <c r="BE20">
        <f t="shared" si="0"/>
        <v>24</v>
      </c>
      <c r="BF20" t="str">
        <f t="shared" si="1"/>
        <v>X</v>
      </c>
    </row>
    <row r="21" spans="1:58" ht="15.75">
      <c r="A21" s="774"/>
      <c r="B21" s="81"/>
      <c r="C21" s="82"/>
      <c r="D21" s="92"/>
      <c r="E21" s="93"/>
      <c r="F21" s="94"/>
      <c r="G21" s="93"/>
      <c r="H21" s="94"/>
      <c r="I21" s="93"/>
      <c r="J21" s="94"/>
      <c r="K21" s="93"/>
      <c r="L21" s="92"/>
      <c r="M21" s="93"/>
      <c r="N21" s="94"/>
      <c r="O21" s="93"/>
      <c r="P21" s="94"/>
      <c r="Q21" s="93"/>
      <c r="R21" s="86"/>
      <c r="S21" s="95"/>
      <c r="T21" s="96"/>
      <c r="U21" s="87"/>
      <c r="V21" s="92"/>
      <c r="W21" s="93"/>
      <c r="X21" s="94"/>
      <c r="Y21" s="93"/>
      <c r="Z21" s="94"/>
      <c r="AA21" s="93"/>
      <c r="AB21" s="92"/>
      <c r="AC21" s="93"/>
      <c r="AD21" s="94"/>
      <c r="AE21" s="93"/>
      <c r="AF21" s="94"/>
      <c r="AG21" s="93"/>
      <c r="AH21" s="94"/>
      <c r="AI21" s="93"/>
      <c r="AJ21" s="775"/>
      <c r="AL21" s="71"/>
      <c r="AM21" s="71"/>
      <c r="AN21" s="71"/>
      <c r="AO21" s="99">
        <f>4*0.9</f>
        <v>3.6</v>
      </c>
      <c r="AP21" s="71">
        <f>+AO21*$AP$9*$AP$4/100</f>
        <v>15.551999999999998</v>
      </c>
      <c r="AR21" s="60">
        <v>17</v>
      </c>
      <c r="AS21" s="100">
        <f>($AO21*60/AS$6*$AS$4)/1440</f>
        <v>2.2500000000000003E-3</v>
      </c>
      <c r="AT21" s="101">
        <f>($AO21*60/AT$6*$AS$4)/1440</f>
        <v>3.0000000000000001E-3</v>
      </c>
      <c r="AU21" s="101">
        <f>($AO21*60/AU$6*$AS$4)/1440</f>
        <v>3.5999999999999999E-3</v>
      </c>
      <c r="AV21" s="102">
        <f>($AO21*60/AV$6*$AS$4)/1440</f>
        <v>2.2500000000000003E-3</v>
      </c>
      <c r="BA21">
        <v>16</v>
      </c>
      <c r="BB21" t="s">
        <v>82</v>
      </c>
      <c r="BC21">
        <v>2</v>
      </c>
      <c r="BE21">
        <f t="shared" si="0"/>
        <v>6</v>
      </c>
      <c r="BF21" t="str">
        <f t="shared" si="1"/>
        <v>F</v>
      </c>
    </row>
    <row r="22" spans="1:58" ht="15.75">
      <c r="A22" s="774"/>
      <c r="B22" s="81" t="s">
        <v>83</v>
      </c>
      <c r="C22" s="82"/>
      <c r="D22" s="83">
        <f>(D20+HLOOKUP(D$2,$AS$5:$AV$27,$AL22,0)*1)+Graph!C60</f>
        <v>0.34105555555555583</v>
      </c>
      <c r="E22" s="84"/>
      <c r="F22" s="85">
        <f>(F20+HLOOKUP(F$2,$AS$5:$AV$27,$AL22,0)*1)+Graph!D60</f>
        <v>0.45205555555555599</v>
      </c>
      <c r="G22" s="84" t="str">
        <f>IF(G50=0,"",G50)</f>
        <v/>
      </c>
      <c r="H22" s="85">
        <f>(H20+HLOOKUP(H$2,$AS$5:$AV$27,$AL22,0)*1)+Graph!E60</f>
        <v>0.3291277777777773</v>
      </c>
      <c r="I22" s="84" t="str">
        <f>IF(I50=0,"",I50)</f>
        <v/>
      </c>
      <c r="J22" s="85">
        <f>(J20+HLOOKUP(J$2,$AS$5:$AV$27,$AL22,0)*1)+Graph!F60</f>
        <v>0.38884999999999997</v>
      </c>
      <c r="K22" s="84" t="str">
        <f>IF(K50=0,"",K50)</f>
        <v/>
      </c>
      <c r="L22" s="83">
        <f>(L20+HLOOKUP(L$2,$AS$5:$AV$27,$AL22,0)*1)+Graph!G60</f>
        <v>0.26881249999999968</v>
      </c>
      <c r="M22" s="84" t="str">
        <f>IF(M50=0,"",M50)</f>
        <v/>
      </c>
      <c r="N22" s="85">
        <f>(N20+HLOOKUP(N$2,$AS$5:$AV$27,$AL22,0)*1)+Graph!H60</f>
        <v>0.45631249999999968</v>
      </c>
      <c r="O22" s="84" t="str">
        <f>IF(O50=0,"",O50)</f>
        <v/>
      </c>
      <c r="P22" s="85">
        <f>(P20+HLOOKUP(P$2,$AS$5:$AV$27,$AL22,0)*1)+Graph!I60</f>
        <v>0.42784027777777789</v>
      </c>
      <c r="Q22" s="84" t="str">
        <f>IF(Q50=0,"",Q50)</f>
        <v/>
      </c>
      <c r="R22" s="103">
        <f>+R20+AP21</f>
        <v>86.831999999999994</v>
      </c>
      <c r="S22" s="776" t="s">
        <v>84</v>
      </c>
      <c r="T22" s="776"/>
      <c r="U22" s="87">
        <f>+U24+AP23</f>
        <v>31.104000000000003</v>
      </c>
      <c r="V22" s="83">
        <f>(V24+HLOOKUP(V$2,$AS$5:$AV$27,$AL24,0)*1)+Graph!N60</f>
        <v>0.28852777777777788</v>
      </c>
      <c r="W22" s="84" t="str">
        <f>IF(W50=0,"",W50)</f>
        <v/>
      </c>
      <c r="X22" s="85">
        <f>(X24+HLOOKUP(X$2,$AS$5:$AV$27,$AL24,0)*1)+Graph!O60</f>
        <v>0.41075</v>
      </c>
      <c r="Y22" s="84" t="str">
        <f>IF(Y50=0,"",Y50)</f>
        <v/>
      </c>
      <c r="Z22" s="85">
        <f>(Z24+HLOOKUP(Z$2,$AS$5:$AV$27,$AL24,0)*1)+Graph!P60</f>
        <v>0.30311111111111122</v>
      </c>
      <c r="AA22" s="84" t="str">
        <f>IF(AA50=0,"",AA50)</f>
        <v/>
      </c>
      <c r="AB22" s="83">
        <f>+AB1</f>
        <v>0.34722222222222199</v>
      </c>
      <c r="AC22" s="84"/>
      <c r="AD22" s="85">
        <f>(AD24+HLOOKUP(AD$2,$AS$5:$AV$27,$AL24,0)*1)+Graph!R60</f>
        <v>0.36155555555555502</v>
      </c>
      <c r="AE22" s="84" t="str">
        <f>IF(AE50=0,"",AE50)</f>
        <v/>
      </c>
      <c r="AF22" s="85">
        <f>(AF24+HLOOKUP(AF$2,$AS$5:$AV$27,$AL24,0)*1)+Graph!S60</f>
        <v>0.26761666666666667</v>
      </c>
      <c r="AG22" s="84" t="str">
        <f>IF(AG50=0,"",AG50)</f>
        <v/>
      </c>
      <c r="AH22" s="85">
        <f>(AH24+HLOOKUP(AH$2,$AS$5:$AV$27,$AL24,0)*1)+Graph!T60</f>
        <v>0.38567222222222269</v>
      </c>
      <c r="AI22" s="84" t="str">
        <f>IF(AI50=0,"",AI50)</f>
        <v/>
      </c>
      <c r="AJ22" s="775"/>
      <c r="AL22" s="71">
        <v>17</v>
      </c>
      <c r="AM22" s="71"/>
      <c r="AN22" s="71" t="s">
        <v>84</v>
      </c>
      <c r="AO22" s="71"/>
      <c r="AP22" s="71"/>
      <c r="AR22" s="60">
        <v>18</v>
      </c>
      <c r="AS22" s="100"/>
      <c r="AT22" s="101"/>
      <c r="AU22" s="101"/>
      <c r="AV22" s="102"/>
      <c r="BA22">
        <v>17</v>
      </c>
      <c r="BB22" t="s">
        <v>85</v>
      </c>
      <c r="BC22">
        <v>1</v>
      </c>
      <c r="BE22">
        <f t="shared" si="0"/>
        <v>14</v>
      </c>
      <c r="BF22" t="str">
        <f t="shared" si="1"/>
        <v>N</v>
      </c>
    </row>
    <row r="23" spans="1:58" ht="15.75">
      <c r="A23" s="774"/>
      <c r="B23" s="81"/>
      <c r="C23" s="82"/>
      <c r="D23" s="83"/>
      <c r="E23" s="93"/>
      <c r="F23" s="94"/>
      <c r="G23" s="93"/>
      <c r="H23" s="94"/>
      <c r="I23" s="93"/>
      <c r="J23" s="94"/>
      <c r="K23" s="93"/>
      <c r="L23" s="92"/>
      <c r="M23" s="93"/>
      <c r="N23" s="94"/>
      <c r="O23" s="93"/>
      <c r="P23" s="94"/>
      <c r="Q23" s="93"/>
      <c r="R23" s="86"/>
      <c r="S23" s="95"/>
      <c r="T23" s="96"/>
      <c r="U23" s="87"/>
      <c r="V23" s="92"/>
      <c r="W23" s="93"/>
      <c r="X23" s="94"/>
      <c r="Y23" s="93"/>
      <c r="Z23" s="94"/>
      <c r="AA23" s="93"/>
      <c r="AB23" s="92"/>
      <c r="AC23" s="93"/>
      <c r="AD23" s="94"/>
      <c r="AE23" s="93"/>
      <c r="AF23" s="94"/>
      <c r="AG23" s="93"/>
      <c r="AH23" s="94"/>
      <c r="AI23" s="93"/>
      <c r="AJ23" s="775"/>
      <c r="AL23" s="71"/>
      <c r="AM23" s="71"/>
      <c r="AN23" s="71"/>
      <c r="AO23" s="99">
        <v>1.8</v>
      </c>
      <c r="AP23" s="71">
        <f>+AO23*$AP$9*$AP$4/100</f>
        <v>7.7759999999999989</v>
      </c>
      <c r="AR23" s="60">
        <v>19</v>
      </c>
      <c r="AS23" s="100">
        <f>($AO23*60/AS$6*$AS$4)/1440</f>
        <v>1.1250000000000001E-3</v>
      </c>
      <c r="AT23" s="101">
        <f>($AO23*60/AT$6*$AS$4)/1440</f>
        <v>1.5E-3</v>
      </c>
      <c r="AU23" s="101">
        <f>($AO23*60/AU$6*$AS$4)/1440</f>
        <v>1.8E-3</v>
      </c>
      <c r="AV23" s="102">
        <f>($AO23*60/AV$6*$AS$4)/1440</f>
        <v>1.1250000000000001E-3</v>
      </c>
      <c r="BA23">
        <v>18</v>
      </c>
      <c r="BB23" t="s">
        <v>86</v>
      </c>
    </row>
    <row r="24" spans="1:58" ht="15.75">
      <c r="A24" s="774"/>
      <c r="B24" s="81" t="s">
        <v>87</v>
      </c>
      <c r="C24" s="82"/>
      <c r="D24" s="104"/>
      <c r="E24" s="84"/>
      <c r="F24" s="85">
        <f>(F22+HLOOKUP(F$2,$AS$5:$AV$27,$AL24,0)*1)+Graph!D62</f>
        <v>0.45355555555555599</v>
      </c>
      <c r="G24" s="84" t="str">
        <f>IF(G52=0,"",G52)</f>
        <v/>
      </c>
      <c r="H24" s="85">
        <f>(H22+HLOOKUP(H$2,$AS$5:$AV$27,$AL24,0)*1)+Graph!E62</f>
        <v>0.33092777777777732</v>
      </c>
      <c r="I24" s="84" t="str">
        <f>IF(I52=0,"",I52)</f>
        <v/>
      </c>
      <c r="J24" s="85">
        <f>(J22+HLOOKUP(J$2,$AS$5:$AV$27,$AL24,0)*1)+Graph!F62</f>
        <v>0.39065</v>
      </c>
      <c r="K24" s="84" t="str">
        <f>IF(K52=0,"",K52)</f>
        <v/>
      </c>
      <c r="L24" s="83">
        <f>(L22+HLOOKUP(L$2,$AS$5:$AV$27,$AL24,0)*1)+Graph!G62</f>
        <v>0.26993749999999966</v>
      </c>
      <c r="M24" s="84" t="str">
        <f>IF(M52=0,"",M52)</f>
        <v/>
      </c>
      <c r="N24" s="85">
        <f>(N22+HLOOKUP(N$2,$AS$5:$AV$27,$AL24,0)*1)+Graph!H62</f>
        <v>0.45743749999999966</v>
      </c>
      <c r="O24" s="84" t="str">
        <f>IF(O52=0,"",O52)</f>
        <v/>
      </c>
      <c r="P24" s="85">
        <f>(P22+HLOOKUP(P$2,$AS$5:$AV$27,$AL24,0)*1)+Graph!I62</f>
        <v>0.42896527777777788</v>
      </c>
      <c r="Q24" s="84" t="str">
        <f>IF(Q52=0,"",Q52)</f>
        <v/>
      </c>
      <c r="R24" s="103">
        <f>+R22+AP23</f>
        <v>94.60799999999999</v>
      </c>
      <c r="S24" s="777" t="s">
        <v>88</v>
      </c>
      <c r="T24" s="777"/>
      <c r="U24" s="87">
        <f>+U26+AP25</f>
        <v>23.328000000000003</v>
      </c>
      <c r="V24" s="83">
        <f>(V26+HLOOKUP(V$2,$AS$5:$AV$27,$AL26,0)*1)+Graph!N62</f>
        <v>0.28601388888888901</v>
      </c>
      <c r="W24" s="84" t="str">
        <f>IF(W52=0,"",W52)</f>
        <v/>
      </c>
      <c r="X24" s="85">
        <f>(X26+HLOOKUP(X$2,$AS$5:$AV$27,$AL26,0)*1)+Graph!O62</f>
        <v>0.40962500000000002</v>
      </c>
      <c r="Y24" s="84" t="str">
        <f>IF(Y52=0,"",Y52)</f>
        <v/>
      </c>
      <c r="Z24" s="85">
        <f>(Z26+HLOOKUP(Z$2,$AS$5:$AV$27,$AL26,0)*1)+Graph!P62</f>
        <v>0.29851388888888902</v>
      </c>
      <c r="AA24" s="93" t="str">
        <f>IF(AA52=0,"",AA52)</f>
        <v/>
      </c>
      <c r="AB24" s="105">
        <f>+AB22</f>
        <v>0.34722222222222199</v>
      </c>
      <c r="AC24" s="84"/>
      <c r="AD24" s="85">
        <f>(AD26+HLOOKUP(AD$2,$AS$5:$AV$27,$AL26,0)*1)+Graph!R62</f>
        <v>0.35658333333333281</v>
      </c>
      <c r="AE24" s="84" t="str">
        <f>IF(AE52=0,"",AE52)</f>
        <v/>
      </c>
      <c r="AF24" s="85">
        <f>(AF26+HLOOKUP(AF$2,$AS$5:$AV$27,$AL26,0)*1)+Graph!S62</f>
        <v>0.25539999999999996</v>
      </c>
      <c r="AG24" s="84" t="str">
        <f>IF(AG52=0,"",AG52)</f>
        <v/>
      </c>
      <c r="AH24" s="85">
        <f>(AH26+HLOOKUP(AH$2,$AS$5:$AV$27,$AL26,0)*1)+Graph!T62</f>
        <v>0.37345555555555598</v>
      </c>
      <c r="AI24" s="84" t="str">
        <f>IF(AI52=0,"",AI52)</f>
        <v/>
      </c>
      <c r="AJ24" s="775"/>
      <c r="AL24" s="71">
        <v>19</v>
      </c>
      <c r="AM24" s="71"/>
      <c r="AN24" s="71" t="s">
        <v>88</v>
      </c>
      <c r="AO24" s="71"/>
      <c r="AP24" s="71"/>
      <c r="AR24" s="60">
        <v>20</v>
      </c>
      <c r="AS24" s="100"/>
      <c r="AT24" s="101"/>
      <c r="AU24" s="101"/>
      <c r="AV24" s="102"/>
      <c r="BA24">
        <v>19</v>
      </c>
      <c r="BB24" t="s">
        <v>89</v>
      </c>
    </row>
    <row r="25" spans="1:58" ht="15.75">
      <c r="A25" s="774"/>
      <c r="B25" s="81"/>
      <c r="C25" s="82"/>
      <c r="D25" s="104"/>
      <c r="E25" s="93"/>
      <c r="F25" s="94"/>
      <c r="G25" s="93"/>
      <c r="H25" s="94"/>
      <c r="I25" s="93"/>
      <c r="J25" s="94"/>
      <c r="K25" s="93"/>
      <c r="L25" s="92"/>
      <c r="M25" s="93"/>
      <c r="N25" s="94"/>
      <c r="O25" s="93"/>
      <c r="P25" s="94"/>
      <c r="Q25" s="93"/>
      <c r="R25" s="86"/>
      <c r="S25" s="95"/>
      <c r="T25" s="96"/>
      <c r="U25" s="87"/>
      <c r="V25" s="92"/>
      <c r="W25" s="93"/>
      <c r="X25" s="94"/>
      <c r="Y25" s="93"/>
      <c r="Z25" s="94"/>
      <c r="AA25" s="93"/>
      <c r="AB25" s="105"/>
      <c r="AC25" s="93"/>
      <c r="AD25" s="94"/>
      <c r="AE25" s="93"/>
      <c r="AF25" s="94"/>
      <c r="AG25" s="93"/>
      <c r="AH25" s="94"/>
      <c r="AI25" s="93"/>
      <c r="AJ25" s="775"/>
      <c r="AL25" s="71"/>
      <c r="AM25" s="71"/>
      <c r="AN25" s="71"/>
      <c r="AO25" s="99">
        <v>2.7</v>
      </c>
      <c r="AP25" s="71">
        <f>+AO25*$AP$9*$AP$4/100</f>
        <v>11.664000000000001</v>
      </c>
      <c r="AR25" s="60">
        <v>21</v>
      </c>
      <c r="AS25" s="100">
        <f>($AO25*60/AS$6*$AS$4)/1440</f>
        <v>1.6874999999999998E-3</v>
      </c>
      <c r="AT25" s="101">
        <f>($AO25*60/AT$6*$AS$4)/1440</f>
        <v>2.2500000000000003E-3</v>
      </c>
      <c r="AU25" s="101">
        <f>($AO25*60/AU$6*$AS$4)/1440</f>
        <v>2.7000000000000001E-3</v>
      </c>
      <c r="AV25" s="102">
        <f>($AO25*60/AV$6*$AS$4)/1440</f>
        <v>1.6874999999999998E-3</v>
      </c>
      <c r="BA25">
        <v>20</v>
      </c>
      <c r="BB25" t="s">
        <v>90</v>
      </c>
    </row>
    <row r="26" spans="1:58" ht="15.75">
      <c r="A26" s="774"/>
      <c r="B26" s="81" t="s">
        <v>91</v>
      </c>
      <c r="C26" s="82"/>
      <c r="D26" s="104"/>
      <c r="E26" s="106"/>
      <c r="F26" s="85">
        <f>(F24+HLOOKUP(F$2,$AS$5:$AV$27,$AL26,0)*1)+Graph!D64</f>
        <v>0.45719444444444485</v>
      </c>
      <c r="G26" s="84" t="str">
        <f>IF(G54=0,"",G54)</f>
        <v/>
      </c>
      <c r="H26" s="85">
        <f>(H24+HLOOKUP(H$2,$AS$5:$AV$27,$AL26,0)*1)+Graph!E64</f>
        <v>0.3336277777777773</v>
      </c>
      <c r="I26" s="84" t="str">
        <f>IF(I54=0,"",I54)</f>
        <v/>
      </c>
      <c r="J26" s="85">
        <f>(J24+HLOOKUP(J$2,$AS$5:$AV$27,$AL26,0)*1)+Graph!F64</f>
        <v>0.39334999999999998</v>
      </c>
      <c r="K26" s="84" t="str">
        <f>IF(K54=0,"",K54)</f>
        <v/>
      </c>
      <c r="L26" s="83">
        <f>(L24+HLOOKUP(L$2,$AS$5:$AV$27,$AL26,0)*1)+Graph!G64</f>
        <v>0.27162499999999967</v>
      </c>
      <c r="M26" s="84" t="str">
        <f>IF(M54=0,"",M54)</f>
        <v/>
      </c>
      <c r="N26" s="85">
        <f>(N24+HLOOKUP(N$2,$AS$5:$AV$27,$AL26,0)*1)+Graph!H64</f>
        <v>0.45912499999999967</v>
      </c>
      <c r="O26" s="84" t="str">
        <f>IF(O54=0,"",O54)</f>
        <v/>
      </c>
      <c r="P26" s="85">
        <f>(P24+HLOOKUP(P$2,$AS$5:$AV$27,$AL26,0)*1)+Graph!I64</f>
        <v>0.43065277777777788</v>
      </c>
      <c r="Q26" s="84" t="str">
        <f>IF(Q54=0,"",Q54)</f>
        <v/>
      </c>
      <c r="R26" s="103">
        <f>+R24+AP25</f>
        <v>106.27199999999999</v>
      </c>
      <c r="S26" s="777" t="s">
        <v>23</v>
      </c>
      <c r="T26" s="777"/>
      <c r="U26" s="87">
        <f>+U28+AP27</f>
        <v>11.664000000000001</v>
      </c>
      <c r="V26" s="83">
        <f>(V28+HLOOKUP(V$2,$AS$5:$AV$27,$AL28,0)*1)+Graph!N64</f>
        <v>0.284326388888889</v>
      </c>
      <c r="W26" s="106" t="str">
        <f>IF(W54=0,"",W54)</f>
        <v/>
      </c>
      <c r="X26" s="85">
        <f>(X28+HLOOKUP(X$2,$AS$5:$AV$27,$AL28,0)*1)+Graph!O64</f>
        <v>0.40793750000000001</v>
      </c>
      <c r="Y26" s="106" t="str">
        <f>IF(Y54=0,"",Y54)</f>
        <v/>
      </c>
      <c r="Z26" s="85">
        <f>(Z28+HLOOKUP(Z$2,$AS$5:$AV$27,$AL28,0)*1)+Graph!P64</f>
        <v>0.29682638888888901</v>
      </c>
      <c r="AA26" s="106" t="str">
        <f>IF(AA54=0,"",AA54)</f>
        <v/>
      </c>
      <c r="AB26" s="107">
        <f>+AB24</f>
        <v>0.34722222222222199</v>
      </c>
      <c r="AC26" s="106" t="str">
        <f>IF(AC54=0,"",AC54)</f>
        <v/>
      </c>
      <c r="AD26" s="85">
        <f>(AD28+HLOOKUP(AD$2,$AS$5:$AV$27,$AL28,0)*1)+Graph!R64</f>
        <v>0.35433333333333283</v>
      </c>
      <c r="AE26" s="106" t="str">
        <f>IF(AE54=0,"",AE54)</f>
        <v/>
      </c>
      <c r="AF26" s="85">
        <f>(AF28+HLOOKUP(AF$2,$AS$5:$AV$27,$AL28,0)*1)+Graph!S64</f>
        <v>0.25269999999999998</v>
      </c>
      <c r="AG26" s="106" t="str">
        <f>IF(AG54=0,"",AG54)</f>
        <v/>
      </c>
      <c r="AH26" s="85">
        <f>(AH28+HLOOKUP(AH$2,$AS$5:$AV$27,$AL28,0)*1)+Graph!T64</f>
        <v>0.370755555555556</v>
      </c>
      <c r="AI26" s="106" t="str">
        <f>IF(AI54=0,"",AI54)</f>
        <v/>
      </c>
      <c r="AJ26" s="775"/>
      <c r="AL26" s="71">
        <v>21</v>
      </c>
      <c r="AM26" s="71"/>
      <c r="AN26" s="71" t="s">
        <v>23</v>
      </c>
      <c r="AO26" s="71"/>
      <c r="AP26" s="71"/>
      <c r="AR26" s="60">
        <v>22</v>
      </c>
      <c r="AS26" s="100"/>
      <c r="AT26" s="101"/>
      <c r="AU26" s="101"/>
      <c r="AV26" s="102"/>
      <c r="BA26">
        <v>21</v>
      </c>
      <c r="BB26" t="s">
        <v>92</v>
      </c>
    </row>
    <row r="27" spans="1:58" ht="15.75">
      <c r="A27" s="774"/>
      <c r="B27" s="81"/>
      <c r="C27" s="82"/>
      <c r="D27" s="108"/>
      <c r="E27" s="93"/>
      <c r="F27" s="94"/>
      <c r="G27" s="93"/>
      <c r="H27" s="94"/>
      <c r="I27" s="93"/>
      <c r="J27" s="94"/>
      <c r="K27" s="93"/>
      <c r="L27" s="92"/>
      <c r="M27" s="93"/>
      <c r="N27" s="94"/>
      <c r="O27" s="93"/>
      <c r="P27" s="94"/>
      <c r="Q27" s="93"/>
      <c r="R27" s="86"/>
      <c r="S27" s="95"/>
      <c r="T27" s="96"/>
      <c r="U27" s="87"/>
      <c r="V27" s="92"/>
      <c r="W27" s="93"/>
      <c r="X27" s="94"/>
      <c r="Y27" s="93"/>
      <c r="Z27" s="94"/>
      <c r="AA27" s="97"/>
      <c r="AB27" s="105"/>
      <c r="AC27" s="93"/>
      <c r="AD27" s="94"/>
      <c r="AE27" s="93"/>
      <c r="AF27" s="94"/>
      <c r="AG27" s="93"/>
      <c r="AH27" s="94"/>
      <c r="AI27" s="98"/>
      <c r="AJ27" s="775"/>
      <c r="AL27" s="71"/>
      <c r="AM27" s="71"/>
      <c r="AN27" s="71"/>
      <c r="AO27" s="99">
        <v>2.7</v>
      </c>
      <c r="AP27" s="71">
        <f>+AO27*$AP$9*$AP$4/100</f>
        <v>11.664000000000001</v>
      </c>
      <c r="AR27" s="109">
        <v>23</v>
      </c>
      <c r="AS27" s="110">
        <f>($AO27*60/AS$6*$AS$4)/1440</f>
        <v>1.6874999999999998E-3</v>
      </c>
      <c r="AT27" s="111">
        <f>($AO27*60/AT$6*$AS$4)/1440</f>
        <v>2.2500000000000003E-3</v>
      </c>
      <c r="AU27" s="111">
        <f>($AO27*60/AU$6*$AS$4)/1440</f>
        <v>2.7000000000000001E-3</v>
      </c>
      <c r="AV27" s="112">
        <f>($AO27*60/AV$6*$AS$4)/1440</f>
        <v>1.6874999999999998E-3</v>
      </c>
      <c r="BA27">
        <v>22</v>
      </c>
      <c r="BB27" t="s">
        <v>93</v>
      </c>
    </row>
    <row r="28" spans="1:58" ht="15.75">
      <c r="A28" s="774"/>
      <c r="B28" s="81" t="s">
        <v>62</v>
      </c>
      <c r="C28" s="82"/>
      <c r="D28" s="104"/>
      <c r="E28" s="84"/>
      <c r="F28" s="85">
        <f>(F26+HLOOKUP(F$2,$AS$5:$AV$27,$AL28,0)*1)+Graph!D66</f>
        <v>0.45944444444444482</v>
      </c>
      <c r="G28" s="84"/>
      <c r="H28" s="85">
        <f>(H26+HLOOKUP(H$2,$AS$5:$AV$27,$AL28,0)*1)+Graph!E66</f>
        <v>0.33632777777777728</v>
      </c>
      <c r="I28" s="84"/>
      <c r="J28" s="85">
        <f>(J26+HLOOKUP(J$2,$AS$5:$AV$27,$AL28,0)*1)+Graph!F66</f>
        <v>0.39604999999999996</v>
      </c>
      <c r="K28" s="84"/>
      <c r="L28" s="83">
        <f>(L26+HLOOKUP(L$2,$AS$5:$AV$27,$AL28,0)*1)+Graph!G66</f>
        <v>0.27331249999999968</v>
      </c>
      <c r="M28" s="84"/>
      <c r="N28" s="85">
        <f>(N26+HLOOKUP(N$2,$AS$5:$AV$27,$AL28,0)*1)+Graph!H66</f>
        <v>0.46081249999999968</v>
      </c>
      <c r="O28" s="84"/>
      <c r="P28" s="85">
        <f>(P26+HLOOKUP(P$2,$AS$5:$AV$27,$AL28,0)*1)+Graph!I66</f>
        <v>0.43234027777777789</v>
      </c>
      <c r="Q28" s="84"/>
      <c r="R28" s="103">
        <f>+R26+AP27</f>
        <v>117.93599999999999</v>
      </c>
      <c r="S28" s="776" t="s">
        <v>94</v>
      </c>
      <c r="T28" s="776"/>
      <c r="U28" s="87">
        <v>0</v>
      </c>
      <c r="V28" s="83">
        <f>+V1</f>
        <v>0.28263888888888899</v>
      </c>
      <c r="W28" s="88"/>
      <c r="X28" s="85">
        <f>+X1</f>
        <v>0.40625</v>
      </c>
      <c r="Y28" s="88"/>
      <c r="Z28" s="85">
        <f>+Z1</f>
        <v>0.29513888888888901</v>
      </c>
      <c r="AA28" s="89"/>
      <c r="AB28" s="107">
        <f>+AB26</f>
        <v>0.34722222222222199</v>
      </c>
      <c r="AC28" s="88"/>
      <c r="AD28" s="85">
        <f>+AD1</f>
        <v>0.35069444444444398</v>
      </c>
      <c r="AE28" s="88"/>
      <c r="AF28" s="85">
        <f>+AF1</f>
        <v>0.25</v>
      </c>
      <c r="AG28" s="88"/>
      <c r="AH28" s="85">
        <f>+AH1</f>
        <v>0.36805555555555602</v>
      </c>
      <c r="AI28" s="90"/>
      <c r="AJ28" s="775"/>
      <c r="AL28" s="71">
        <v>23</v>
      </c>
      <c r="AM28" s="71"/>
      <c r="AN28" s="71" t="s">
        <v>94</v>
      </c>
      <c r="AO28" s="71"/>
      <c r="AP28" s="71"/>
      <c r="BA28">
        <v>23</v>
      </c>
      <c r="BB28" t="s">
        <v>95</v>
      </c>
    </row>
    <row r="29" spans="1:58">
      <c r="A29" s="774"/>
      <c r="B29" s="113"/>
      <c r="C29" s="114"/>
      <c r="D29" s="115"/>
      <c r="E29" s="116"/>
      <c r="F29" s="116"/>
      <c r="G29" s="116"/>
      <c r="H29" s="116"/>
      <c r="I29" s="116"/>
      <c r="J29" s="116"/>
      <c r="K29" s="117"/>
      <c r="L29" s="116"/>
      <c r="M29" s="77"/>
      <c r="N29" s="118"/>
      <c r="O29" s="118"/>
      <c r="P29" s="116"/>
      <c r="Q29" s="117"/>
      <c r="R29" s="119"/>
      <c r="S29" s="72"/>
      <c r="T29" s="72"/>
      <c r="U29" s="120"/>
      <c r="V29" s="115"/>
      <c r="W29" s="116"/>
      <c r="X29" s="116"/>
      <c r="Y29" s="116"/>
      <c r="Z29" s="116"/>
      <c r="AA29" s="116"/>
      <c r="AB29" s="115"/>
      <c r="AC29" s="77"/>
      <c r="AD29" s="118"/>
      <c r="AE29" s="77"/>
      <c r="AF29" s="118"/>
      <c r="AG29" s="118"/>
      <c r="AH29" s="116"/>
      <c r="AI29" s="117"/>
      <c r="AJ29" s="775"/>
      <c r="BA29">
        <v>24</v>
      </c>
      <c r="BB29" t="s">
        <v>96</v>
      </c>
    </row>
    <row r="30" spans="1:58" ht="15.75">
      <c r="A30" s="773" t="s">
        <v>97</v>
      </c>
      <c r="B30" s="773"/>
      <c r="C30" s="773"/>
      <c r="D30" s="773"/>
      <c r="E30" s="773"/>
      <c r="F30" s="773"/>
      <c r="G30" s="773"/>
      <c r="H30" s="773"/>
      <c r="I30" s="773"/>
      <c r="J30" s="773"/>
      <c r="K30" s="773"/>
      <c r="L30" s="773"/>
      <c r="M30" s="773"/>
      <c r="N30" s="773"/>
      <c r="O30" s="773"/>
      <c r="P30" s="773"/>
      <c r="Q30" s="773"/>
      <c r="R30" s="773"/>
      <c r="S30" s="773"/>
      <c r="T30" s="773"/>
      <c r="U30" s="773"/>
      <c r="V30" s="773"/>
      <c r="W30" s="773"/>
      <c r="X30" s="773"/>
      <c r="Y30" s="773"/>
      <c r="Z30" s="773"/>
      <c r="AA30" s="773"/>
      <c r="AB30" s="773"/>
      <c r="AC30" s="773"/>
      <c r="AD30" s="773"/>
      <c r="AE30" s="773"/>
      <c r="AF30" s="773"/>
      <c r="AG30" s="773"/>
      <c r="AH30" s="773"/>
      <c r="AI30" s="773"/>
      <c r="AJ30" s="773"/>
      <c r="BA30">
        <v>25</v>
      </c>
      <c r="BB30" t="s">
        <v>98</v>
      </c>
    </row>
    <row r="31" spans="1:58">
      <c r="BA31">
        <v>26</v>
      </c>
      <c r="BB31" t="s">
        <v>99</v>
      </c>
    </row>
    <row r="32" spans="1:58">
      <c r="D32" s="99" t="s">
        <v>100</v>
      </c>
      <c r="E32" s="99"/>
      <c r="F32" s="99" t="s">
        <v>100</v>
      </c>
      <c r="G32" s="99"/>
      <c r="H32" s="99" t="s">
        <v>100</v>
      </c>
      <c r="I32" s="99"/>
      <c r="J32" s="99" t="s">
        <v>100</v>
      </c>
      <c r="K32" s="99"/>
      <c r="L32" s="99" t="s">
        <v>101</v>
      </c>
      <c r="M32" s="99"/>
      <c r="N32" s="99" t="s">
        <v>101</v>
      </c>
      <c r="O32" s="99"/>
      <c r="P32" s="99" t="s">
        <v>101</v>
      </c>
      <c r="Q32" s="99"/>
      <c r="R32" s="121"/>
      <c r="S32" s="121"/>
      <c r="T32" s="121"/>
      <c r="U32" s="121"/>
      <c r="V32" s="99" t="s">
        <v>101</v>
      </c>
      <c r="W32" s="99"/>
      <c r="X32" s="99" t="s">
        <v>101</v>
      </c>
      <c r="Y32" s="99"/>
      <c r="Z32" s="99" t="s">
        <v>101</v>
      </c>
      <c r="AA32" s="99"/>
      <c r="AB32" s="99" t="s">
        <v>100</v>
      </c>
      <c r="AC32" s="99"/>
      <c r="AD32" s="99" t="s">
        <v>100</v>
      </c>
      <c r="AE32" s="99"/>
      <c r="AF32" s="99" t="s">
        <v>100</v>
      </c>
      <c r="AG32" s="99"/>
      <c r="AH32" s="99" t="s">
        <v>100</v>
      </c>
      <c r="AI32" s="99"/>
      <c r="AT32" s="122">
        <f>1/1440</f>
        <v>6.9444444444444447E-4</v>
      </c>
      <c r="BA32">
        <v>27</v>
      </c>
      <c r="BB32" t="s">
        <v>102</v>
      </c>
    </row>
    <row r="33" spans="1:54">
      <c r="N33" s="123"/>
      <c r="O33" s="123"/>
      <c r="BA33">
        <v>28</v>
      </c>
      <c r="BB33" t="s">
        <v>103</v>
      </c>
    </row>
    <row r="34" spans="1:54">
      <c r="A34" t="s">
        <v>104</v>
      </c>
      <c r="D34" s="124">
        <f>MIN(D10:D28)</f>
        <v>0.31666666666666698</v>
      </c>
      <c r="E34" s="124"/>
      <c r="F34" s="124">
        <f>MIN(F10:F28)</f>
        <v>0.43055555555555602</v>
      </c>
      <c r="G34" s="124"/>
      <c r="H34" s="124">
        <f>MIN(H10:H28)</f>
        <v>0.28819444444444398</v>
      </c>
      <c r="I34" s="124"/>
      <c r="J34" s="124">
        <f>MIN(J10:J28)</f>
        <v>0.34375</v>
      </c>
      <c r="K34" s="124"/>
      <c r="L34" s="124">
        <f>MIN(L10:L28)</f>
        <v>0.25347222222222199</v>
      </c>
      <c r="M34" s="124"/>
      <c r="N34" s="124">
        <f>MIN(N10:N28)</f>
        <v>0.44097222222222199</v>
      </c>
      <c r="O34" s="124"/>
      <c r="P34" s="124">
        <f>MIN(P10:P28)</f>
        <v>0.40277777777777801</v>
      </c>
      <c r="Q34" s="124"/>
      <c r="R34" s="124"/>
      <c r="S34" s="124"/>
      <c r="T34" s="124"/>
      <c r="U34" s="124"/>
      <c r="V34" s="124">
        <f>MIN(V10:V28)</f>
        <v>0.28263888888888899</v>
      </c>
      <c r="W34" s="124"/>
      <c r="X34" s="124">
        <f>MIN(X10:X28)</f>
        <v>0.40625</v>
      </c>
      <c r="Y34" s="124"/>
      <c r="Z34" s="124">
        <f>MIN(Z10:Z28)</f>
        <v>0.29513888888888901</v>
      </c>
      <c r="AA34" s="124"/>
      <c r="AB34" s="124">
        <f>MIN(AB10:AB28)</f>
        <v>0.34722222222222199</v>
      </c>
      <c r="AC34" s="124"/>
      <c r="AD34" s="124">
        <f>MIN(AD10:AD28)</f>
        <v>0.35069444444444398</v>
      </c>
      <c r="AE34" s="124"/>
      <c r="AF34" s="124">
        <f>MIN(AF10:AF28)</f>
        <v>0.25</v>
      </c>
      <c r="AG34" s="124"/>
      <c r="AH34" s="124">
        <f>MIN(AH10:AH28)</f>
        <v>0.36805555555555602</v>
      </c>
      <c r="AI34" s="124"/>
      <c r="AT34">
        <f>24*60</f>
        <v>1440</v>
      </c>
      <c r="BA34">
        <v>29</v>
      </c>
      <c r="BB34" t="s">
        <v>105</v>
      </c>
    </row>
    <row r="35" spans="1:54">
      <c r="A35" t="s">
        <v>106</v>
      </c>
      <c r="D35">
        <f>RANK(D34,$D$34:$AH$34)</f>
        <v>9</v>
      </c>
      <c r="F35">
        <f>RANK(F34,$D$34:$AH$34)</f>
        <v>2</v>
      </c>
      <c r="H35">
        <f>RANK(H34,$D$34:$AH$34)</f>
        <v>11</v>
      </c>
      <c r="J35">
        <f>RANK(J34,$D$34:$AH$34)</f>
        <v>8</v>
      </c>
      <c r="L35">
        <f>RANK(L34,$D$34:$AH$34)</f>
        <v>13</v>
      </c>
      <c r="N35">
        <f>RANK(N34,$D$34:$AH$34)</f>
        <v>1</v>
      </c>
      <c r="P35">
        <f>RANK(P34,$D$34:$AH$34)</f>
        <v>4</v>
      </c>
      <c r="V35">
        <f>RANK(V34,$D$34:$AH$34)</f>
        <v>12</v>
      </c>
      <c r="X35">
        <f>RANK(X34,$D$34:$AH$34)</f>
        <v>3</v>
      </c>
      <c r="Z35">
        <f>RANK(Z34,$D$34:$AH$34)</f>
        <v>10</v>
      </c>
      <c r="AB35">
        <f>RANK(AB34,$D$34:$AH$34)</f>
        <v>7</v>
      </c>
      <c r="AD35">
        <f>RANK(AD34,$D$34:$AH$34)</f>
        <v>6</v>
      </c>
      <c r="AF35">
        <f>RANK(AF34,$D$34:$AH$34)</f>
        <v>14</v>
      </c>
      <c r="AH35">
        <f>RANK(AH34,$D$34:$AH$34)</f>
        <v>5</v>
      </c>
      <c r="BA35">
        <v>30</v>
      </c>
      <c r="BB35" t="s">
        <v>107</v>
      </c>
    </row>
    <row r="36" spans="1:54">
      <c r="A36" t="s">
        <v>108</v>
      </c>
      <c r="D36">
        <f>COLUMN()</f>
        <v>4</v>
      </c>
      <c r="E36">
        <f>COLUMN()</f>
        <v>5</v>
      </c>
      <c r="F36">
        <f>COLUMN()</f>
        <v>6</v>
      </c>
      <c r="G36">
        <f>COLUMN()</f>
        <v>7</v>
      </c>
      <c r="H36">
        <f>COLUMN()</f>
        <v>8</v>
      </c>
      <c r="I36">
        <f>COLUMN()</f>
        <v>9</v>
      </c>
      <c r="J36">
        <f>COLUMN()</f>
        <v>10</v>
      </c>
      <c r="K36">
        <f>COLUMN()</f>
        <v>11</v>
      </c>
      <c r="L36">
        <f>COLUMN()</f>
        <v>12</v>
      </c>
      <c r="M36">
        <f>COLUMN()</f>
        <v>13</v>
      </c>
      <c r="N36">
        <f>COLUMN()</f>
        <v>14</v>
      </c>
      <c r="O36">
        <f>COLUMN()</f>
        <v>15</v>
      </c>
      <c r="P36">
        <f>COLUMN()</f>
        <v>16</v>
      </c>
      <c r="Q36">
        <f>COLUMN()</f>
        <v>17</v>
      </c>
      <c r="R36">
        <f>COLUMN()</f>
        <v>18</v>
      </c>
      <c r="S36">
        <f>COLUMN()</f>
        <v>19</v>
      </c>
      <c r="T36">
        <f>COLUMN()</f>
        <v>20</v>
      </c>
      <c r="U36">
        <f>COLUMN()</f>
        <v>21</v>
      </c>
      <c r="V36">
        <f>COLUMN()</f>
        <v>22</v>
      </c>
      <c r="W36">
        <f>COLUMN()</f>
        <v>23</v>
      </c>
      <c r="X36">
        <f>COLUMN()</f>
        <v>24</v>
      </c>
      <c r="Y36">
        <f>COLUMN()</f>
        <v>25</v>
      </c>
      <c r="Z36">
        <f>COLUMN()</f>
        <v>26</v>
      </c>
      <c r="AA36">
        <f>COLUMN()</f>
        <v>27</v>
      </c>
      <c r="AB36">
        <f>COLUMN()</f>
        <v>28</v>
      </c>
      <c r="AC36">
        <f>COLUMN()</f>
        <v>29</v>
      </c>
      <c r="AD36">
        <f>COLUMN()</f>
        <v>30</v>
      </c>
      <c r="AE36">
        <f>COLUMN()</f>
        <v>31</v>
      </c>
      <c r="AF36">
        <f>COLUMN()</f>
        <v>32</v>
      </c>
      <c r="AG36">
        <f>COLUMN()</f>
        <v>33</v>
      </c>
      <c r="AH36">
        <f>COLUMN()</f>
        <v>34</v>
      </c>
      <c r="AI36" s="125"/>
      <c r="BA36">
        <v>31</v>
      </c>
      <c r="BB36" t="s">
        <v>109</v>
      </c>
    </row>
    <row r="37" spans="1:54">
      <c r="A37" t="s">
        <v>110</v>
      </c>
      <c r="D37" s="126">
        <f>COUNTIF($D$34:$AH$34,D34)</f>
        <v>1</v>
      </c>
      <c r="F37">
        <f>COUNTIF($D$34:$AH$34,F34)</f>
        <v>1</v>
      </c>
      <c r="H37">
        <f>COUNTIF($D$34:$AH$34,H34)</f>
        <v>1</v>
      </c>
      <c r="J37">
        <f>COUNTIF($D$34:$AH$34,J34)</f>
        <v>1</v>
      </c>
      <c r="L37">
        <f>COUNTIF($D$34:$AH$34,L34)</f>
        <v>1</v>
      </c>
      <c r="N37">
        <f>COUNTIF($D$34:$AH$34,N34)</f>
        <v>1</v>
      </c>
      <c r="P37">
        <f>COUNTIF($D$34:$AH$34,P34)</f>
        <v>1</v>
      </c>
      <c r="V37">
        <f>COUNTIF($D$34:$AH$34,V34)</f>
        <v>1</v>
      </c>
      <c r="X37">
        <f>COUNTIF($D$34:$AH$34,X34)</f>
        <v>1</v>
      </c>
      <c r="Z37">
        <f>COUNTIF($D$34:$AH$34,Z34)</f>
        <v>1</v>
      </c>
      <c r="AB37">
        <f>COUNTIF($D$34:$AH$34,AB34)</f>
        <v>1</v>
      </c>
      <c r="AD37">
        <f>COUNTIF($D$34:$AH$34,AD34)</f>
        <v>1</v>
      </c>
      <c r="AF37">
        <f>COUNTIF($D$34:$AH$34,AF34)</f>
        <v>1</v>
      </c>
      <c r="AH37">
        <f>COUNTIF($D$34:$AH$34,AH34)</f>
        <v>1</v>
      </c>
      <c r="BA37">
        <v>32</v>
      </c>
      <c r="BB37" t="s">
        <v>111</v>
      </c>
    </row>
    <row r="38" spans="1:54">
      <c r="BA38">
        <v>33</v>
      </c>
      <c r="BB38" t="s">
        <v>112</v>
      </c>
    </row>
    <row r="39" spans="1:54">
      <c r="E39">
        <f>+D6</f>
        <v>407</v>
      </c>
      <c r="G39">
        <f>+F6</f>
        <v>457</v>
      </c>
      <c r="I39">
        <f>+H6</f>
        <v>681</v>
      </c>
      <c r="K39">
        <f>+J6</f>
        <v>691</v>
      </c>
      <c r="M39">
        <f>+L6</f>
        <v>1</v>
      </c>
      <c r="O39">
        <f>+N6</f>
        <v>27</v>
      </c>
      <c r="Q39">
        <f>+P6</f>
        <v>203</v>
      </c>
      <c r="W39">
        <f>+V6</f>
        <v>2</v>
      </c>
      <c r="Y39">
        <f>+X6</f>
        <v>26</v>
      </c>
      <c r="AA39">
        <f>+Z6</f>
        <v>202</v>
      </c>
      <c r="AC39">
        <f>+AB6</f>
        <v>408</v>
      </c>
      <c r="AE39">
        <f>+AD6</f>
        <v>456</v>
      </c>
      <c r="AG39">
        <f>+AF6</f>
        <v>680</v>
      </c>
      <c r="AI39">
        <f>+AH6</f>
        <v>692</v>
      </c>
      <c r="BA39">
        <v>34</v>
      </c>
      <c r="BB39" t="s">
        <v>113</v>
      </c>
    </row>
    <row r="40" spans="1:54">
      <c r="B40" t="str">
        <f>+S12</f>
        <v>Hoquiam</v>
      </c>
      <c r="D40" s="127">
        <f>IF(AND(D12&lt;$V10,D12&gt;$V14)=1,1,IF(AND(D12&lt;$X10,D12&gt;$X14)=1,3,IF(AND(D12&lt;$Z10,D12&gt;$Z14)=1,5,IF(AND(D12&lt;$AB10,D12&gt;$AB14)=1,7,IF(AND(D12&lt;$AD10,D12&gt;$AD14)=1,9,IF(AND(D12&lt;$AF10,D12&gt;$AF14)=1,11,IF(AND(D12&lt;$AH10,D12&gt;$AH14)=1,13,0)))))))</f>
        <v>0</v>
      </c>
      <c r="E40" s="128">
        <f>IF(D40=0,0,INDEX($V$6:$AI$6,D40))</f>
        <v>0</v>
      </c>
      <c r="F40" s="127">
        <f>IF(AND(F12&lt;$V10,F12&gt;$V14)=1,1,IF(AND(F12&lt;$X10,F12&gt;$X14)=1,3,IF(AND(F12&lt;$Z10,F12&gt;$Z14)=1,5,IF(AND(F12&lt;$AB10,F12&gt;$AB14)=1,7,IF(AND(F12&lt;$AD10,F12&gt;$AD14)=1,9,IF(AND(F12&lt;$AF10,F12&gt;$AF14)=1,11,IF(AND(F12&lt;$AH10,F12&gt;$AH14)=1,13,0)))))))</f>
        <v>0</v>
      </c>
      <c r="G40" s="128">
        <f>IF(F40=0,0,INDEX($V$6:$AI$6,F40))</f>
        <v>0</v>
      </c>
      <c r="H40" s="127">
        <f>IF(AND(H12&lt;$V10,H12&gt;$V14)=1,1,IF(AND(H12&lt;$X10,H12&gt;$X14)=1,3,IF(AND(H12&lt;$Z10,H12&gt;$Z14)=1,5,IF(AND(H12&lt;$AB10,H12&gt;$AB14)=1,7,IF(AND(H12&lt;$AD10,H12&gt;$AD14)=1,9,IF(AND(H12&lt;$AF10,H12&gt;$AF14)=1,11,IF(AND(H12&lt;$AH10,H12&gt;$AH14)=1,13,0)))))))</f>
        <v>0</v>
      </c>
      <c r="I40" s="128">
        <f>IF(H40=0,0,INDEX($V$6:$AI$6,H40))</f>
        <v>0</v>
      </c>
      <c r="J40" s="127">
        <f>IF(AND(J12&lt;$V10,J12&gt;$V14)=1,1,IF(AND(J12&lt;$X10,J12&gt;$X14)=1,3,IF(AND(J12&lt;$Z10,J12&gt;$Z14)=1,5,IF(AND(J12&lt;$AB10,J12&gt;$AB14)=1,7,IF(AND(J12&lt;$AD10,J12&gt;$AD14)=1,9,IF(AND(J12&lt;$AF10,J12&gt;$AF14)=1,11,IF(AND(J12&lt;$AH10,J12&gt;$AH14)=1,13,0)))))))</f>
        <v>0</v>
      </c>
      <c r="K40" s="128">
        <f>IF(J40=0,0,INDEX($V$6:$AI$6,J40))</f>
        <v>0</v>
      </c>
      <c r="L40" s="127">
        <f>IF(AND(L12&lt;$V10,L12&gt;$V14)=1,1,IF(AND(L12&lt;$X10,L12&gt;$X14)=1,3,IF(AND(L12&lt;$Z10,L12&gt;$Z14)=1,5,IF(AND(L12&lt;$AB10,L12&gt;$AB14)=1,7,IF(AND(L12&lt;$AD10,L12&gt;$AD14)=1,9,IF(AND(L12&lt;$AF10,L12&gt;$AF14)=1,11,IF(AND(L12&lt;$AH10,L12&gt;$AH14)=1,13,0)))))))</f>
        <v>0</v>
      </c>
      <c r="M40" s="128">
        <f>IF(L40=0,0,INDEX($V$6:$AI$6,L40))</f>
        <v>0</v>
      </c>
      <c r="N40" s="127">
        <f>IF(AND(N12&lt;$V10,N12&gt;$V14)=1,1,IF(AND(N12&lt;$X10,N12&gt;$X14)=1,3,IF(AND(N12&lt;$Z10,N12&gt;$Z14)=1,5,IF(AND(N12&lt;$AB10,N12&gt;$AB14)=1,7,IF(AND(N12&lt;$AD10,N12&gt;$AD14)=1,9,IF(AND(N12&lt;$AF10,N12&gt;$AF14)=1,11,IF(AND(N12&lt;$AH10,N12&gt;$AH14)=1,13,0)))))))</f>
        <v>0</v>
      </c>
      <c r="O40" s="128">
        <f>IF(N40=0,0,INDEX($V$6:$AI$6,N40))</f>
        <v>0</v>
      </c>
      <c r="P40" s="127">
        <f>IF(AND(P12&lt;$V10,P12&gt;$V14)=1,1,IF(AND(P12&lt;$X10,P12&gt;$X14)=1,3,IF(AND(P12&lt;$Z10,P12&gt;$Z14)=1,5,IF(AND(P12&lt;$AB10,P12&gt;$AB14)=1,7,IF(AND(P12&lt;$AD10,P12&gt;$AD14)=1,9,IF(AND(P12&lt;$AF10,P12&gt;$AF14)=1,11,IF(AND(P12&lt;$AH10,P12&gt;$AH14)=1,13,0)))))))</f>
        <v>0</v>
      </c>
      <c r="Q40" s="128">
        <f>IF(P40=0,0,INDEX($V$6:$AI$6,P40))</f>
        <v>0</v>
      </c>
      <c r="V40" s="129"/>
      <c r="W40" s="130">
        <f>IF(ISERROR(INDEX($D$39:$Q$39,MATCH(W$39,$D40:$Q40,0))),0,INDEX($D$39:$Q$39,MATCH(W$39,$D40:$Q40,0)))</f>
        <v>0</v>
      </c>
      <c r="X40" s="129"/>
      <c r="Y40" s="130">
        <f>IF(ISERROR(INDEX($D$39:$Q$39,MATCH(Y$39,$D40:$Q40,0))),0,INDEX($D$39:$Q$39,MATCH(Y$39,$D40:$Q40,0)))</f>
        <v>0</v>
      </c>
      <c r="Z40" s="129"/>
      <c r="AA40" s="130">
        <f>IF(ISERROR(INDEX($D$39:$Q$39,MATCH(AA$39,$D40:$Q40,0))),0,INDEX($D$39:$Q$39,MATCH(AA$39,$D40:$Q40,0)))</f>
        <v>0</v>
      </c>
      <c r="AB40" s="129"/>
      <c r="AC40" s="130">
        <f>IF(ISERROR(INDEX($D$39:$Q$39,MATCH(AC$39,$D40:$Q40,0))),0,INDEX($D$39:$Q$39,MATCH(AC$39,$D40:$Q40,0)))</f>
        <v>0</v>
      </c>
      <c r="AD40" s="129"/>
      <c r="AE40" s="130">
        <f>IF(ISERROR(INDEX($D$39:$Q$39,MATCH(AE$39,$D40:$Q40,0))),0,INDEX($D$39:$Q$39,MATCH(AE$39,$D40:$Q40,0)))</f>
        <v>0</v>
      </c>
      <c r="AF40" s="129"/>
      <c r="AG40" s="130">
        <f>IF(ISERROR(INDEX($D$39:$Q$39,MATCH(AG$39,$D40:$Q40,0))),0,INDEX($D$39:$Q$39,MATCH(AG$39,$D40:$Q40,0)))</f>
        <v>0</v>
      </c>
      <c r="AH40" s="129"/>
      <c r="AI40" s="130">
        <f>IF(ISERROR(INDEX($D$39:$Q$39,MATCH(AI$39,$D40:$Q40,0))),0,INDEX($D$39:$Q$39,MATCH(AI$39,$D40:$Q40,0)))</f>
        <v>0</v>
      </c>
    </row>
    <row r="41" spans="1:54">
      <c r="D41" s="127"/>
      <c r="E41" s="84"/>
      <c r="F41" s="127"/>
      <c r="G41" s="84"/>
      <c r="H41" s="127"/>
      <c r="I41" s="84"/>
      <c r="J41" s="127"/>
      <c r="K41" s="84"/>
      <c r="L41" s="127"/>
      <c r="M41" s="84"/>
      <c r="N41" s="127"/>
      <c r="O41" s="84"/>
      <c r="P41" s="127"/>
      <c r="Q41" s="84"/>
      <c r="V41" s="131"/>
      <c r="W41" s="130"/>
      <c r="X41" s="131"/>
      <c r="Y41" s="130"/>
      <c r="Z41" s="131"/>
      <c r="AA41" s="130"/>
      <c r="AB41" s="131"/>
      <c r="AC41" s="130"/>
      <c r="AD41" s="131"/>
      <c r="AE41" s="130"/>
      <c r="AF41" s="131"/>
      <c r="AG41" s="130"/>
      <c r="AH41" s="131"/>
      <c r="AI41" s="130"/>
    </row>
    <row r="42" spans="1:54">
      <c r="B42" t="str">
        <f>+S14</f>
        <v>Burney Yard</v>
      </c>
      <c r="D42" s="127">
        <f>IF(AND(D14&lt;$V12,D14&gt;$V16)=1,1,IF(AND(D14&lt;$X12,D14&gt;$X16)=1,3,IF(AND(D14&lt;$Z12,D14&gt;$Z16)=1,5,IF(AND(D14&lt;$AB12,D14&gt;$AB16)=1,7,IF(AND(D14&lt;$AD12,D14&gt;$AD16)=1,9,IF(AND(D14&lt;$AF12,D14&gt;$AF16)=1,11,IF(AND(D14&lt;$AH12,D14&gt;$AH16)=1,13,0)))))))</f>
        <v>0</v>
      </c>
      <c r="E42" s="132"/>
      <c r="F42" s="127">
        <f>IF(AND(F14&lt;$V12,F14&gt;$V16)=1,1,IF(AND(F14&lt;$X12,F14&gt;$X16)=1,3,IF(AND(F14&lt;$Z12,F14&gt;$Z16)=1,5,IF(AND(F14&lt;$AB12,F14&gt;$AB16)=1,7,IF(AND(F14&lt;$AD12,F14&gt;$AD16)=1,9,IF(AND(F14&lt;$AF12,F14&gt;$AF16)=1,11,IF(AND(F14&lt;$AH12,F14&gt;$AH16)=1,13,0)))))))</f>
        <v>0</v>
      </c>
      <c r="G42" s="84">
        <f>IF(F42=0,0,INDEX($V$6:$AI$6,F42))</f>
        <v>0</v>
      </c>
      <c r="H42" s="127">
        <f>IF(AND(H14&lt;$V12,H14&gt;$V16)=1,1,IF(AND(H14&lt;$X12,H14&gt;$X16)=1,3,IF(AND(H14&lt;$Z12,H14&gt;$Z16)=1,5,IF(AND(H14&lt;$AB12,H14&gt;$AB16)=1,7,IF(AND(H14&lt;$AD12,H14&gt;$AD16)=1,9,IF(AND(H14&lt;$AF12,H14&gt;$AF16)=1,11,IF(AND(H14&lt;$AH12,H14&gt;$AH16)=1,13,0)))))))</f>
        <v>0</v>
      </c>
      <c r="I42" s="132">
        <v>2</v>
      </c>
      <c r="J42" s="127">
        <f>IF(AND(J14&lt;$V12,J14&gt;$V16)=1,1,IF(AND(J14&lt;$X12,J14&gt;$X16)=1,3,IF(AND(J14&lt;$Z12,J14&gt;$Z16)=1,5,IF(AND(J14&lt;$AB12,J14&gt;$AB16)=1,7,IF(AND(J14&lt;$AD12,J14&gt;$AD16)=1,9,IF(AND(J14&lt;$AF12,J14&gt;$AF16)=1,11,IF(AND(J14&lt;$AH12,J14&gt;$AH16)=1,13,0)))))))</f>
        <v>0</v>
      </c>
      <c r="K42" s="84">
        <f>IF(J42=0,0,INDEX($V$6:$AI$6,J42))</f>
        <v>0</v>
      </c>
      <c r="L42" s="127">
        <f>IF(AND(L14&lt;$V12,L14&gt;$V16)=1,1,IF(AND(L14&lt;$X12,L14&gt;$X16)=1,3,IF(AND(L14&lt;$Z12,L14&gt;$Z16)=1,5,IF(AND(L14&lt;$AB12,L14&gt;$AB16)=1,7,IF(AND(L14&lt;$AD12,L14&gt;$AD16)=1,9,IF(AND(L14&lt;$AF12,L14&gt;$AF16)=1,11,IF(AND(L14&lt;$AH12,L14&gt;$AH16)=1,13,0)))))))</f>
        <v>0</v>
      </c>
      <c r="M42" s="84">
        <f>IF(L42=0,0,INDEX($V$6:$AI$6,L42))</f>
        <v>0</v>
      </c>
      <c r="N42" s="127">
        <f>IF(AND(N14&lt;$V12,N14&gt;$V16)=1,1,IF(AND(N14&lt;$X12,N14&gt;$X16)=1,3,IF(AND(N14&lt;$Z12,N14&gt;$Z16)=1,5,IF(AND(N14&lt;$AB12,N14&gt;$AB16)=1,7,IF(AND(N14&lt;$AD12,N14&gt;$AD16)=1,9,IF(AND(N14&lt;$AF12,N14&gt;$AF16)=1,11,IF(AND(N14&lt;$AH12,N14&gt;$AH16)=1,13,0)))))))</f>
        <v>0</v>
      </c>
      <c r="O42" s="84">
        <f>IF(N42=0,0,INDEX($V$6:$AI$6,N42))</f>
        <v>0</v>
      </c>
      <c r="P42" s="127">
        <f>IF(AND(P14&lt;$V12,P14&gt;$V16)=1,1,IF(AND(P14&lt;$X12,P14&gt;$X16)=1,3,IF(AND(P14&lt;$Z12,P14&gt;$Z16)=1,5,IF(AND(P14&lt;$AB12,P14&gt;$AB16)=1,7,IF(AND(P14&lt;$AD12,P14&gt;$AD16)=1,9,IF(AND(P14&lt;$AF12,P14&gt;$AF16)=1,11,IF(AND(P14&lt;$AH12,P14&gt;$AH16)=1,13,0)))))))</f>
        <v>0</v>
      </c>
      <c r="Q42" s="84">
        <f>IF(P42=0,0,INDEX($V$6:$AI$6,P42))</f>
        <v>0</v>
      </c>
      <c r="V42" s="133"/>
      <c r="W42" s="130">
        <f>IF(ISERROR(INDEX($D$39:$Q$39,MATCH(W$39,$D42:$Q42,0))),0,INDEX($D$39:$Q$39,MATCH(W$39,$D42:$Q42,0)))</f>
        <v>681</v>
      </c>
      <c r="X42" s="133"/>
      <c r="Y42" s="130">
        <f>IF(ISERROR(INDEX($D$39:$Q$39,MATCH(Y$39,$D42:$Q42,0))),0,INDEX($D$39:$Q$39,MATCH(Y$39,$D42:$Q42,0)))</f>
        <v>0</v>
      </c>
      <c r="Z42" s="133"/>
      <c r="AA42" s="130">
        <f>IF(ISERROR(INDEX($D$39:$Q$39,MATCH(AA$39,$D42:$Q42,0))),0,INDEX($D$39:$Q$39,MATCH(AA$39,$D42:$Q42,0)))</f>
        <v>0</v>
      </c>
      <c r="AB42" s="133"/>
      <c r="AC42" s="130">
        <f>IF(ISERROR(INDEX($D$39:$Q$39,MATCH(AC$39,$D42:$Q42,0))),0,INDEX($D$39:$Q$39,MATCH(AC$39,$D42:$Q42,0)))</f>
        <v>0</v>
      </c>
      <c r="AD42" s="133"/>
      <c r="AE42" s="130">
        <f>IF(ISERROR(INDEX($D$39:$Q$39,MATCH(AE$39,$D42:$Q42,0))),0,INDEX($D$39:$Q$39,MATCH(AE$39,$D42:$Q42,0)))</f>
        <v>0</v>
      </c>
      <c r="AF42" s="133"/>
      <c r="AG42" s="130">
        <f>IF(ISERROR(INDEX($D$39:$Q$39,MATCH(AG$39,$D42:$Q42,0))),0,INDEX($D$39:$Q$39,MATCH(AG$39,$D42:$Q42,0)))</f>
        <v>0</v>
      </c>
      <c r="AH42" s="133"/>
      <c r="AI42" s="130">
        <f>IF(ISERROR(INDEX($D$39:$Q$39,MATCH(AI$39,$D42:$Q42,0))),0,INDEX($D$39:$Q$39,MATCH(AI$39,$D42:$Q42,0)))</f>
        <v>0</v>
      </c>
    </row>
    <row r="43" spans="1:54">
      <c r="D43" s="127"/>
      <c r="E43" s="84"/>
      <c r="F43" s="127"/>
      <c r="G43" s="84"/>
      <c r="H43" s="127"/>
      <c r="I43" s="84"/>
      <c r="J43" s="127"/>
      <c r="K43" s="84"/>
      <c r="L43" s="127"/>
      <c r="M43" s="84"/>
      <c r="N43" s="127"/>
      <c r="O43" s="84"/>
      <c r="P43" s="127"/>
      <c r="Q43" s="84"/>
      <c r="V43" s="131"/>
      <c r="W43" s="130"/>
      <c r="X43" s="131"/>
      <c r="Y43" s="130"/>
      <c r="Z43" s="131"/>
      <c r="AA43" s="130"/>
      <c r="AB43" s="131"/>
      <c r="AC43" s="130"/>
      <c r="AD43" s="131"/>
      <c r="AE43" s="130"/>
      <c r="AF43" s="131"/>
      <c r="AG43" s="130"/>
      <c r="AH43" s="131"/>
      <c r="AI43" s="130"/>
    </row>
    <row r="44" spans="1:54">
      <c r="B44" t="str">
        <f>+S16</f>
        <v>Shawinigan / Erco</v>
      </c>
      <c r="D44" s="127"/>
      <c r="E44" s="84"/>
      <c r="F44" s="127"/>
      <c r="G44" s="84"/>
      <c r="H44" s="127"/>
      <c r="I44" s="84"/>
      <c r="J44" s="127">
        <f>IF(AND(J16&lt;$V14,J16&gt;$V18)=1,1,IF(AND(J16&lt;$X14,J16&gt;$X18)=1,3,IF(AND(J16&lt;$Z14,J16&gt;$Z18)=1,5,IF(AND(J16&lt;$AB14,J16&gt;$AB18)=1,7,IF(AND(J16&lt;$AD14,J16&gt;$AD18)=1,9,IF(AND(J16&lt;$AF14,J16&gt;$AF18)=1,11,IF(AND(J16&lt;$AH14,J16&gt;$AH18)=1,13,0)))))))</f>
        <v>0</v>
      </c>
      <c r="K44" s="84">
        <f>IF(J44=0,0,INDEX($V$6:$AI$6,J44))</f>
        <v>0</v>
      </c>
      <c r="L44" s="127"/>
      <c r="M44" s="84"/>
      <c r="N44" s="127"/>
      <c r="O44" s="84"/>
      <c r="P44" s="127"/>
      <c r="Q44" s="84"/>
      <c r="S44" s="124"/>
      <c r="V44" s="133"/>
      <c r="W44" s="130">
        <f>IF(ISERROR(INDEX($D$39:$Q$39,MATCH(W$39,$D44:$Q44,0))),0,INDEX($D$39:$Q$39,MATCH(W$39,$D44:$Q44,0)))</f>
        <v>0</v>
      </c>
      <c r="X44" s="133"/>
      <c r="Y44" s="130">
        <f>IF(ISERROR(INDEX($D$39:$Q$39,MATCH(Y$39,$D44:$Q44,0))),0,INDEX($D$39:$Q$39,MATCH(Y$39,$D44:$Q44,0)))</f>
        <v>0</v>
      </c>
      <c r="Z44" s="133"/>
      <c r="AA44" s="130">
        <f>IF(ISERROR(INDEX($D$39:$Q$39,MATCH(AA$39,$D44:$Q44,0))),0,INDEX($D$39:$Q$39,MATCH(AA$39,$D44:$Q44,0)))</f>
        <v>0</v>
      </c>
      <c r="AB44" s="133"/>
      <c r="AC44" s="130">
        <f>IF(ISERROR(INDEX($D$39:$Q$39,MATCH(AC$39,$D44:$Q44,0))),0,INDEX($D$39:$Q$39,MATCH(AC$39,$D44:$Q44,0)))</f>
        <v>0</v>
      </c>
      <c r="AD44" s="133"/>
      <c r="AE44" s="130">
        <f>IF(ISERROR(INDEX($D$39:$Q$39,MATCH(AE$39,$D44:$Q44,0))),0,INDEX($D$39:$Q$39,MATCH(AE$39,$D44:$Q44,0)))</f>
        <v>0</v>
      </c>
      <c r="AF44" s="133"/>
      <c r="AG44" s="130">
        <f>IF(ISERROR(INDEX($D$39:$Q$39,MATCH(AG$39,$D44:$Q44,0))),0,INDEX($D$39:$Q$39,MATCH(AG$39,$D44:$Q44,0)))</f>
        <v>0</v>
      </c>
      <c r="AH44" s="133"/>
      <c r="AI44" s="130">
        <f>IF(ISERROR(INDEX($D$39:$Q$39,MATCH(AI$39,$D44:$Q44,0))),0,INDEX($D$39:$Q$39,MATCH(AI$39,$D44:$Q44,0)))</f>
        <v>0</v>
      </c>
    </row>
    <row r="45" spans="1:54">
      <c r="D45" s="127"/>
      <c r="E45" s="84"/>
      <c r="F45" s="127"/>
      <c r="G45" s="84"/>
      <c r="H45" s="127"/>
      <c r="I45" s="84"/>
      <c r="J45" s="127"/>
      <c r="K45" s="84"/>
      <c r="L45" s="127"/>
      <c r="M45" s="84"/>
      <c r="N45" s="127"/>
      <c r="O45" s="84"/>
      <c r="P45" s="127"/>
      <c r="Q45" s="84"/>
      <c r="V45" s="131"/>
      <c r="W45" s="130"/>
      <c r="X45" s="131"/>
      <c r="Y45" s="130"/>
      <c r="Z45" s="131"/>
      <c r="AA45" s="130"/>
      <c r="AB45" s="131"/>
      <c r="AC45" s="130"/>
      <c r="AD45" s="131"/>
      <c r="AE45" s="130"/>
      <c r="AF45" s="131"/>
      <c r="AG45" s="130"/>
      <c r="AH45" s="131"/>
      <c r="AI45" s="130"/>
    </row>
    <row r="46" spans="1:54">
      <c r="B46" t="str">
        <f>+S18</f>
        <v>Emey Falls</v>
      </c>
      <c r="D46" s="127">
        <f>IF(AND(D18&lt;$V16,D18&gt;$V20)=1,1,IF(AND(D18&lt;$X16,D18&gt;$X20)=1,3,IF(AND(D18&lt;$Z16,D18&gt;$Z20)=1,5,IF(AND(D18&lt;$AB16,D18&gt;$AB20)=1,7,IF(AND(D18&lt;$AD16,D18&gt;$AD20)=1,9,IF(AND(D18&lt;$AF16,D18&gt;$AF20)=1,11,IF(AND(D18&lt;$AH16,D18&gt;$AH20)=1,13,0)))))))</f>
        <v>0</v>
      </c>
      <c r="E46" s="84">
        <f>IF(D46=0,0,INDEX($V$6:$AI$6,D46))</f>
        <v>0</v>
      </c>
      <c r="F46" s="127">
        <f>IF(AND(F18&lt;$V16,F18&gt;$V20)=1,1,IF(AND(F18&lt;$X16,F18&gt;$X20)=1,3,IF(AND(F18&lt;$Z16,F18&gt;$Z20)=1,5,IF(AND(F18&lt;$AB16,F18&gt;$AB20)=1,7,IF(AND(F18&lt;$AD16,F18&gt;$AD20)=1,9,IF(AND(F18&lt;$AF16,F18&gt;$AF20)=1,11,IF(AND(F18&lt;$AH16,F18&gt;$AH20)=1,13,0)))))))</f>
        <v>0</v>
      </c>
      <c r="G46" s="84">
        <f>IF(F46=0,0,INDEX($V$6:$AI$6,F46))</f>
        <v>0</v>
      </c>
      <c r="H46" s="127">
        <f>IF(AND(H18&lt;$V16,H18&gt;$V20)=1,1,IF(AND(H18&lt;$X16,H18&gt;$X20)=1,3,IF(AND(H18&lt;$Z16,H18&gt;$Z20)=1,5,IF(AND(H18&lt;$AB16,H18&gt;$AB20)=1,7,IF(AND(H18&lt;$AD16,H18&gt;$AD20)=1,9,IF(AND(H18&lt;$AF16,H18&gt;$AF20)=1,11,IF(AND(H18&lt;$AH16,H18&gt;$AH20)=1,13,0)))))))</f>
        <v>0</v>
      </c>
      <c r="I46" s="84">
        <f>IF(H46=0,0,INDEX($V$6:$AI$6,H46))</f>
        <v>0</v>
      </c>
      <c r="J46" s="127">
        <f>IF(AND(J18&lt;$V16,J18&gt;$V20)=1,1,IF(AND(J18&lt;$X16,J18&gt;$X20)=1,3,IF(AND(J18&lt;$Z16,J18&gt;$Z20)=1,5,IF(AND(J18&lt;$AB16,J18&gt;$AB20)=1,7,IF(AND(J18&lt;$AD16,J18&gt;$AD20)=1,9,IF(AND(J18&lt;$AF16,J18&gt;$AF20)=1,11,IF(AND(J18&lt;$AH16,J18&gt;$AH20)=1,13,0)))))))</f>
        <v>0</v>
      </c>
      <c r="K46" s="84">
        <f>IF(J46=0,0,INDEX($V$6:$AI$6,J46))</f>
        <v>0</v>
      </c>
      <c r="L46" s="127">
        <f>IF(AND(L18&lt;$V16,L18&gt;$V20)=1,1,IF(AND(L18&lt;$X16,L18&gt;$X20)=1,3,IF(AND(L18&lt;$Z16,L18&gt;$Z20)=1,5,IF(AND(L18&lt;$AB16,L18&gt;$AB20)=1,7,IF(AND(L18&lt;$AD16,L18&gt;$AD20)=1,9,IF(AND(L18&lt;$AF16,L18&gt;$AF20)=1,11,IF(AND(L18&lt;$AH16,L18&gt;$AH20)=1,13,0)))))))</f>
        <v>0</v>
      </c>
      <c r="M46" s="84">
        <f>IF(L46=0,0,INDEX($V$6:$AI$6,L46))</f>
        <v>0</v>
      </c>
      <c r="N46" s="127">
        <f>IF(AND(N18&lt;$V16,N18&gt;$V20)=1,1,IF(AND(N18&lt;$X16,N18&gt;$X20)=1,3,IF(AND(N18&lt;$Z16,N18&gt;$Z20)=1,5,IF(AND(N18&lt;$AB16,N18&gt;$AB20)=1,7,IF(AND(N18&lt;$AD16,N18&gt;$AD20)=1,9,IF(AND(N18&lt;$AF16,N18&gt;$AF20)=1,11,IF(AND(N18&lt;$AH16,N18&gt;$AH20)=1,13,0)))))))</f>
        <v>0</v>
      </c>
      <c r="O46" s="84">
        <f>IF(N46=0,0,INDEX($V$6:$AI$6,N46))</f>
        <v>0</v>
      </c>
      <c r="P46" s="127">
        <f>IF(AND(P18&lt;$V16,P18&gt;$V20)=1,1,IF(AND(P18&lt;$X16,P18&gt;$X20)=1,3,IF(AND(P18&lt;$Z16,P18&gt;$Z20)=1,5,IF(AND(P18&lt;$AB16,P18&gt;$AB20)=1,7,IF(AND(P18&lt;$AD16,P18&gt;$AD20)=1,9,IF(AND(P18&lt;$AF16,P18&gt;$AF20)=1,11,IF(AND(P18&lt;$AH16,P18&gt;$AH20)=1,13,0)))))))</f>
        <v>0</v>
      </c>
      <c r="Q46" s="84">
        <f>IF(P46=0,0,INDEX($V$6:$AI$6,P46))</f>
        <v>0</v>
      </c>
      <c r="V46" s="133"/>
      <c r="W46" s="130">
        <f>IF(ISERROR(INDEX($D$39:$Q$39,MATCH(W$39,$D46:$Q46,0))),0,INDEX($D$39:$Q$39,MATCH(W$39,$D46:$Q46,0)))</f>
        <v>0</v>
      </c>
      <c r="X46" s="133"/>
      <c r="Y46" s="130">
        <f>IF(ISERROR(INDEX($D$39:$Q$39,MATCH(Y$39,$D46:$Q46,0))),0,INDEX($D$39:$Q$39,MATCH(Y$39,$D46:$Q46,0)))</f>
        <v>0</v>
      </c>
      <c r="Z46" s="133"/>
      <c r="AA46" s="130">
        <f>IF(ISERROR(INDEX($D$39:$Q$39,MATCH(AA$39,$D46:$Q46,0))),0,INDEX($D$39:$Q$39,MATCH(AA$39,$D46:$Q46,0)))</f>
        <v>0</v>
      </c>
      <c r="AB46" s="133"/>
      <c r="AC46" s="130">
        <f>IF(ISERROR(INDEX($D$39:$Q$39,MATCH(AC$39,$D46:$Q46,0))),0,INDEX($D$39:$Q$39,MATCH(AC$39,$D46:$Q46,0)))</f>
        <v>0</v>
      </c>
      <c r="AD46" s="133"/>
      <c r="AE46" s="130">
        <f>IF(ISERROR(INDEX($D$39:$Q$39,MATCH(AE$39,$D46:$Q46,0))),0,INDEX($D$39:$Q$39,MATCH(AE$39,$D46:$Q46,0)))</f>
        <v>0</v>
      </c>
      <c r="AF46" s="133"/>
      <c r="AG46" s="130">
        <f>IF(ISERROR(INDEX($D$39:$Q$39,MATCH(AG$39,$D46:$Q46,0))),0,INDEX($D$39:$Q$39,MATCH(AG$39,$D46:$Q46,0)))</f>
        <v>0</v>
      </c>
      <c r="AH46" s="133"/>
      <c r="AI46" s="130">
        <f>IF(ISERROR(INDEX($D$39:$Q$39,MATCH(AI$39,$D46:$Q46,0))),0,INDEX($D$39:$Q$39,MATCH(AI$39,$D46:$Q46,0)))</f>
        <v>0</v>
      </c>
    </row>
    <row r="47" spans="1:54">
      <c r="D47" s="127"/>
      <c r="E47" s="84"/>
      <c r="F47" s="127"/>
      <c r="G47" s="84"/>
      <c r="H47" s="127"/>
      <c r="I47" s="84"/>
      <c r="J47" s="127"/>
      <c r="K47" s="84"/>
      <c r="L47" s="127"/>
      <c r="M47" s="84"/>
      <c r="N47" s="127"/>
      <c r="O47" s="84"/>
      <c r="P47" s="127"/>
      <c r="Q47" s="84"/>
      <c r="V47" s="131"/>
      <c r="W47" s="130"/>
      <c r="X47" s="131"/>
      <c r="Y47" s="130"/>
      <c r="Z47" s="131"/>
      <c r="AA47" s="130"/>
      <c r="AB47" s="131"/>
      <c r="AC47" s="130"/>
      <c r="AD47" s="131"/>
      <c r="AE47" s="130"/>
      <c r="AF47" s="131"/>
      <c r="AG47" s="130"/>
      <c r="AH47" s="131"/>
      <c r="AI47" s="130"/>
    </row>
    <row r="48" spans="1:54">
      <c r="B48" t="str">
        <f>+S20</f>
        <v>Five Feet Creek</v>
      </c>
      <c r="D48" s="127">
        <f>IF(AND(D20&lt;$V18,D20&gt;$V22)=1,1,IF(AND(D20&lt;$X18,D20&gt;$X22)=1,3,IF(AND(D20&lt;$Z18,D20&gt;$Z22)=1,5,IF(AND(D20&lt;$AB18,D20&gt;$AB22)=1,7,IF(AND(D20&lt;$AD18,D20&gt;$AD22)=1,9,IF(AND(D20&lt;$AF18,D20&gt;$AF22)=1,11,IF(AND(D20&lt;$AH18,D20&gt;$AH22)=1,13,0)))))))</f>
        <v>0</v>
      </c>
      <c r="E48" s="84">
        <f>IF(D48=0,0,INDEX($V$6:$AI$6,D48))</f>
        <v>0</v>
      </c>
      <c r="F48" s="127">
        <f>IF(AND(F20&lt;$V18,F20&gt;$V22)=1,1,IF(AND(F20&lt;$X18,F20&gt;$X22)=1,3,IF(AND(F20&lt;$Z18,F20&gt;$Z22)=1,5,IF(AND(F20&lt;$AB18,F20&gt;$AB22)=1,7,IF(AND(F20&lt;$AD18,F20&gt;$AD22)=1,9,IF(AND(F20&lt;$AF18,F20&gt;$AF22)=1,11,IF(AND(F20&lt;$AH18,F20&gt;$AH22)=1,13,0)))))))</f>
        <v>0</v>
      </c>
      <c r="G48" s="84">
        <f>IF(F48=0,0,INDEX($V$6:$AI$6,F48))</f>
        <v>0</v>
      </c>
      <c r="H48" s="127">
        <f>IF(AND(H20&lt;$V18,H20&gt;$V22)=1,1,IF(AND(H20&lt;$X18,H20&gt;$X22)=1,3,IF(AND(H20&lt;$Z18,H20&gt;$Z22)=1,5,IF(AND(H20&lt;$AB18,H20&gt;$AB22)=1,7,IF(AND(H20&lt;$AD18,H20&gt;$AD22)=1,9,IF(AND(H20&lt;$AF18,H20&gt;$AF22)=1,11,IF(AND(H20&lt;$AH18,H20&gt;$AH22)=1,13,0)))))))</f>
        <v>0</v>
      </c>
      <c r="I48" s="84">
        <f>IF(H48=0,0,INDEX($V$6:$AI$6,H48))</f>
        <v>0</v>
      </c>
      <c r="J48" s="127">
        <f>IF(AND(J20&lt;$V18,J20&gt;$V22)=1,1,IF(AND(J20&lt;$X18,J20&gt;$X22)=1,3,IF(AND(J20&lt;$Z18,J20&gt;$Z22)=1,5,IF(AND(J20&lt;$AB18,J20&gt;$AB22)=1,7,IF(AND(J20&lt;$AD18,J20&gt;$AD22)=1,9,IF(AND(J20&lt;$AF18,J20&gt;$AF22)=1,11,IF(AND(J20&lt;$AH18,J20&gt;$AH22)=1,13,0)))))))</f>
        <v>0</v>
      </c>
      <c r="K48" s="84">
        <f>IF(J48=0,0,INDEX($V$6:$AI$6,J48))</f>
        <v>0</v>
      </c>
      <c r="L48" s="127">
        <f>IF(AND(L20&lt;$V18,L20&gt;$V22)=1,1,IF(AND(L20&lt;$X18,L20&gt;$X22)=1,3,IF(AND(L20&lt;$Z18,L20&gt;$Z22)=1,5,IF(AND(L20&lt;$AB18,L20&gt;$AB22)=1,7,IF(AND(L20&lt;$AD18,L20&gt;$AD22)=1,9,IF(AND(L20&lt;$AF18,L20&gt;$AF22)=1,11,IF(AND(L20&lt;$AH18,L20&gt;$AH22)=1,13,0)))))))</f>
        <v>0</v>
      </c>
      <c r="M48" s="84">
        <f>IF(L48=0,0,INDEX($V$6:$AI$6,L48))</f>
        <v>0</v>
      </c>
      <c r="N48" s="127">
        <f>IF(AND(N20&lt;$V18,N20&gt;$V22)=1,1,IF(AND(N20&lt;$X18,N20&gt;$X22)=1,3,IF(AND(N20&lt;$Z18,N20&gt;$Z22)=1,5,IF(AND(N20&lt;$AB18,N20&gt;$AB22)=1,7,IF(AND(N20&lt;$AD18,N20&gt;$AD22)=1,9,IF(AND(N20&lt;$AF18,N20&gt;$AF22)=1,11,IF(AND(N20&lt;$AH18,N20&gt;$AH22)=1,13,0)))))))</f>
        <v>0</v>
      </c>
      <c r="O48" s="84">
        <f>IF(N48=0,0,INDEX($V$6:$AI$6,N48))</f>
        <v>0</v>
      </c>
      <c r="P48" s="127">
        <f>IF(AND(P20&lt;$V18,P20&gt;$V22)=1,1,IF(AND(P20&lt;$X18,P20&gt;$X22)=1,3,IF(AND(P20&lt;$Z18,P20&gt;$Z22)=1,5,IF(AND(P20&lt;$AB18,P20&gt;$AB22)=1,7,IF(AND(P20&lt;$AD18,P20&gt;$AD22)=1,9,IF(AND(P20&lt;$AF18,P20&gt;$AF22)=1,11,IF(AND(P20&lt;$AH18,P20&gt;$AH22)=1,13,0)))))))</f>
        <v>0</v>
      </c>
      <c r="Q48" s="84">
        <f>IF(P48=0,0,INDEX($V$6:$AI$6,P48))</f>
        <v>0</v>
      </c>
      <c r="V48" s="133"/>
      <c r="W48" s="130">
        <f>IF(ISERROR(INDEX($D$39:$Q$39,MATCH(W$39,$D48:$Q48,0))),0,INDEX($D$39:$Q$39,MATCH(W$39,$D48:$Q48,0)))</f>
        <v>0</v>
      </c>
      <c r="X48" s="133"/>
      <c r="Y48" s="130">
        <f>IF(ISERROR(INDEX($D$39:$Q$39,MATCH(Y$39,$D48:$Q48,0))),0,INDEX($D$39:$Q$39,MATCH(Y$39,$D48:$Q48,0)))</f>
        <v>0</v>
      </c>
      <c r="Z48" s="133"/>
      <c r="AA48" s="130">
        <f>IF(ISERROR(INDEX($D$39:$Q$39,MATCH(AA$39,$D48:$Q48,0))),0,INDEX($D$39:$Q$39,MATCH(AA$39,$D48:$Q48,0)))</f>
        <v>0</v>
      </c>
      <c r="AB48" s="133"/>
      <c r="AC48" s="130">
        <f>IF(ISERROR(INDEX($D$39:$Q$39,MATCH(AC$39,$D48:$Q48,0))),0,INDEX($D$39:$Q$39,MATCH(AC$39,$D48:$Q48,0)))</f>
        <v>0</v>
      </c>
      <c r="AD48" s="133"/>
      <c r="AE48" s="130">
        <f>IF(ISERROR(INDEX($D$39:$Q$39,MATCH(AE$39,$D48:$Q48,0))),0,INDEX($D$39:$Q$39,MATCH(AE$39,$D48:$Q48,0)))</f>
        <v>0</v>
      </c>
      <c r="AF48" s="133"/>
      <c r="AG48" s="130">
        <f>IF(ISERROR(INDEX($D$39:$Q$39,MATCH(AG$39,$D48:$Q48,0))),0,INDEX($D$39:$Q$39,MATCH(AG$39,$D48:$Q48,0)))</f>
        <v>0</v>
      </c>
      <c r="AH48" s="133"/>
      <c r="AI48" s="130">
        <f>IF(ISERROR(INDEX($D$39:$Q$39,MATCH(AI$39,$D48:$Q48,0))),0,INDEX($D$39:$Q$39,MATCH(AI$39,$D48:$Q48,0)))</f>
        <v>0</v>
      </c>
    </row>
    <row r="49" spans="2:35">
      <c r="D49" s="127"/>
      <c r="E49" s="84"/>
      <c r="F49" s="127"/>
      <c r="G49" s="84"/>
      <c r="H49" s="127"/>
      <c r="I49" s="84"/>
      <c r="J49" s="127"/>
      <c r="K49" s="84"/>
      <c r="L49" s="127"/>
      <c r="M49" s="84"/>
      <c r="N49" s="127"/>
      <c r="O49" s="84"/>
      <c r="P49" s="127"/>
      <c r="Q49" s="84"/>
      <c r="V49" s="131"/>
      <c r="W49" s="130"/>
      <c r="X49" s="131"/>
      <c r="Y49" s="130"/>
      <c r="Z49" s="131"/>
      <c r="AA49" s="130"/>
      <c r="AB49" s="131"/>
      <c r="AC49" s="130"/>
      <c r="AD49" s="131"/>
      <c r="AE49" s="130"/>
      <c r="AF49" s="131"/>
      <c r="AG49" s="130"/>
      <c r="AH49" s="131"/>
      <c r="AI49" s="130"/>
    </row>
    <row r="50" spans="2:35">
      <c r="B50" t="str">
        <f>+S22</f>
        <v>Whithall</v>
      </c>
      <c r="D50" s="127">
        <f>IF(AND(D22&lt;$V20,D22&gt;$V24)=1,1,IF(AND(D22&lt;$X20,D22&gt;$X24)=1,3,IF(AND(D22&lt;$Z20,D22&gt;$Z24)=1,5,IF(AND(D22&lt;$AB20,D22&gt;$AB24)=1,7,IF(AND(D22&lt;$AD20,D22&gt;$AD24)=1,9,IF(AND(D22&lt;$AF20,D22&gt;$AF24)=1,11,IF(AND(D22&lt;$AH20,D22&gt;$AH24)=1,13,0)))))))</f>
        <v>0</v>
      </c>
      <c r="E50" s="84">
        <f>IF(D50=0,0,INDEX($V$6:$AI$6,D50))</f>
        <v>0</v>
      </c>
      <c r="F50" s="127">
        <f>IF(AND(F22&lt;$V20,F22&gt;$V24)=1,1,IF(AND(F22&lt;$X20,F22&gt;$X24)=1,3,IF(AND(F22&lt;$Z20,F22&gt;$Z24)=1,5,IF(AND(F22&lt;$AB20,F22&gt;$AB24)=1,7,IF(AND(F22&lt;$AD20,F22&gt;$AD24)=1,9,IF(AND(F22&lt;$AF20,F22&gt;$AF24)=1,11,IF(AND(F22&lt;$AH20,F22&gt;$AH24)=1,13,0)))))))</f>
        <v>0</v>
      </c>
      <c r="G50" s="84">
        <f>IF(F50=0,0,INDEX($V$6:$AI$6,F50))</f>
        <v>0</v>
      </c>
      <c r="H50" s="127">
        <f>IF(AND(H22&lt;$V20,H22&gt;$V24)=1,1,IF(AND(H22&lt;$X20,H22&gt;$X24)=1,3,IF(AND(H22&lt;$Z20,H22&gt;$Z24)=1,5,IF(AND(H22&lt;$AB20,H22&gt;$AB24)=1,7,IF(AND(H22&lt;$AD20,H22&gt;$AD24)=1,9,IF(AND(H22&lt;$AF20,H22&gt;$AF24)=1,11,IF(AND(H22&lt;$AH20,H22&gt;$AH24)=1,13,0)))))))</f>
        <v>0</v>
      </c>
      <c r="I50" s="84">
        <f>IF(H50=0,0,INDEX($V$6:$AI$6,H50))</f>
        <v>0</v>
      </c>
      <c r="J50" s="127">
        <f>IF(AND(J22&lt;$V20,J22&gt;$V24)=1,1,IF(AND(J22&lt;$X20,J22&gt;$X24)=1,3,IF(AND(J22&lt;$Z20,J22&gt;$Z24)=1,5,IF(AND(J22&lt;$AB20,J22&gt;$AB24)=1,7,IF(AND(J22&lt;$AD20,J22&gt;$AD24)=1,9,IF(AND(J22&lt;$AF20,J22&gt;$AF24)=1,11,IF(AND(J22&lt;$AH20,J22&gt;$AH24)=1,13,0)))))))</f>
        <v>0</v>
      </c>
      <c r="K50" s="84">
        <f>IF(J50=0,0,INDEX($V$6:$AI$6,J50))</f>
        <v>0</v>
      </c>
      <c r="L50" s="127">
        <f>IF(AND(L22&lt;$V20,L22&gt;$V24)=1,1,IF(AND(L22&lt;$X20,L22&gt;$X24)=1,3,IF(AND(L22&lt;$Z20,L22&gt;$Z24)=1,5,IF(AND(L22&lt;$AB20,L22&gt;$AB24)=1,7,IF(AND(L22&lt;$AD20,L22&gt;$AD24)=1,9,IF(AND(L22&lt;$AF20,L22&gt;$AF24)=1,11,IF(AND(L22&lt;$AH20,L22&gt;$AH24)=1,13,0)))))))</f>
        <v>0</v>
      </c>
      <c r="M50" s="84">
        <f>IF(L50=0,0,INDEX($V$6:$AI$6,L50))</f>
        <v>0</v>
      </c>
      <c r="N50" s="127">
        <f>IF(AND(N22&lt;$V20,N22&gt;$V24)=1,1,IF(AND(N22&lt;$X20,N22&gt;$X24)=1,3,IF(AND(N22&lt;$Z20,N22&gt;$Z24)=1,5,IF(AND(N22&lt;$AB20,N22&gt;$AB24)=1,7,IF(AND(N22&lt;$AD20,N22&gt;$AD24)=1,9,IF(AND(N22&lt;$AF20,N22&gt;$AF24)=1,11,IF(AND(N22&lt;$AH20,N22&gt;$AH24)=1,13,0)))))))</f>
        <v>0</v>
      </c>
      <c r="O50" s="84">
        <f>IF(N50=0,0,INDEX($V$6:$AI$6,N50))</f>
        <v>0</v>
      </c>
      <c r="P50" s="127">
        <f>IF(AND(P22&lt;$V20,P22&gt;$V24)=1,1,IF(AND(P22&lt;$X20,P22&gt;$X24)=1,3,IF(AND(P22&lt;$Z20,P22&gt;$Z24)=1,5,IF(AND(P22&lt;$AB20,P22&gt;$AB24)=1,7,IF(AND(P22&lt;$AD20,P22&gt;$AD24)=1,9,IF(AND(P22&lt;$AF20,P22&gt;$AF24)=1,11,IF(AND(P22&lt;$AH20,P22&gt;$AH24)=1,13,0)))))))</f>
        <v>0</v>
      </c>
      <c r="Q50" s="84">
        <f>IF(P50=0,0,INDEX($V$6:$AI$6,P50))</f>
        <v>0</v>
      </c>
      <c r="V50" s="133"/>
      <c r="W50" s="130">
        <f>IF(ISERROR(INDEX($D$39:$Q$39,MATCH(W$39,$D50:$Q50,0))),0,INDEX($D$39:$Q$39,MATCH(W$39,$D50:$Q50,0)))</f>
        <v>0</v>
      </c>
      <c r="X50" s="133"/>
      <c r="Y50" s="130">
        <f>IF(ISERROR(INDEX($D$39:$Q$39,MATCH(Y$39,$D50:$Q50,0))),0,INDEX($D$39:$Q$39,MATCH(Y$39,$D50:$Q50,0)))</f>
        <v>0</v>
      </c>
      <c r="Z50" s="133"/>
      <c r="AA50" s="130">
        <f>IF(ISERROR(INDEX($D$39:$Q$39,MATCH(AA$39,$D50:$Q50,0))),0,INDEX($D$39:$Q$39,MATCH(AA$39,$D50:$Q50,0)))</f>
        <v>0</v>
      </c>
      <c r="AB50" s="133"/>
      <c r="AC50" s="130">
        <f>IF(ISERROR(INDEX($D$39:$Q$39,MATCH(AC$39,$D50:$Q50,0))),0,INDEX($D$39:$Q$39,MATCH(AC$39,$D50:$Q50,0)))</f>
        <v>0</v>
      </c>
      <c r="AD50" s="133"/>
      <c r="AE50" s="130">
        <f>IF(ISERROR(INDEX($D$39:$Q$39,MATCH(AE$39,$D50:$Q50,0))),0,INDEX($D$39:$Q$39,MATCH(AE$39,$D50:$Q50,0)))</f>
        <v>0</v>
      </c>
      <c r="AF50" s="133"/>
      <c r="AG50" s="130">
        <f>IF(ISERROR(INDEX($D$39:$Q$39,MATCH(AG$39,$D50:$Q50,0))),0,INDEX($D$39:$Q$39,MATCH(AG$39,$D50:$Q50,0)))</f>
        <v>0</v>
      </c>
      <c r="AH50" s="133"/>
      <c r="AI50" s="130">
        <f>IF(ISERROR(INDEX($D$39:$Q$39,MATCH(AI$39,$D50:$Q50,0))),0,INDEX($D$39:$Q$39,MATCH(AI$39,$D50:$Q50,0)))</f>
        <v>0</v>
      </c>
    </row>
    <row r="51" spans="2:35">
      <c r="D51" s="127"/>
      <c r="E51" s="84"/>
      <c r="F51" s="127"/>
      <c r="G51" s="84"/>
      <c r="H51" s="127"/>
      <c r="I51" s="84"/>
      <c r="J51" s="127"/>
      <c r="K51" s="84"/>
      <c r="L51" s="127"/>
      <c r="M51" s="84"/>
      <c r="N51" s="127"/>
      <c r="O51" s="84"/>
      <c r="P51" s="127"/>
      <c r="Q51" s="84"/>
      <c r="V51" s="131"/>
      <c r="W51" s="130"/>
      <c r="X51" s="131"/>
      <c r="Y51" s="130"/>
      <c r="Z51" s="131"/>
      <c r="AA51" s="130"/>
      <c r="AB51" s="131"/>
      <c r="AC51" s="130"/>
      <c r="AD51" s="131"/>
      <c r="AE51" s="130"/>
      <c r="AF51" s="131"/>
      <c r="AG51" s="130"/>
      <c r="AH51" s="131"/>
      <c r="AI51" s="130"/>
    </row>
    <row r="52" spans="2:35">
      <c r="B52" t="str">
        <f>+S24</f>
        <v>Yakima</v>
      </c>
      <c r="D52" s="127">
        <f>IF(AND(D24&lt;$V22,D24&gt;$V26)=1,1,IF(AND(D24&lt;$X22,D24&gt;$X26)=1,3,IF(AND(D24&lt;$Z22,D24&gt;$Z26)=1,5,IF(AND(D24&lt;$AB22,D24&gt;$AB26)=1,7,IF(AND(D24&lt;$AD22,D24&gt;$AD26)=1,9,IF(AND(D24&lt;$AF22,D24&gt;$AF26)=1,11,IF(AND(D24&lt;$AH22,D24&gt;$AH26)=1,13,0)))))))</f>
        <v>0</v>
      </c>
      <c r="E52" s="84">
        <f>IF(D52=0,0,INDEX($V$6:$AI$6,D52))</f>
        <v>0</v>
      </c>
      <c r="F52" s="127">
        <f>IF(AND(F24&lt;$V22,F24&gt;$V26)=1,1,IF(AND(F24&lt;$X22,F24&gt;$X26)=1,3,IF(AND(F24&lt;$Z22,F24&gt;$Z26)=1,5,IF(AND(F24&lt;$AB22,F24&gt;$AB26)=1,7,IF(AND(F24&lt;$AD22,F24&gt;$AD26)=1,9,IF(AND(F24&lt;$AF22,F24&gt;$AF26)=1,11,IF(AND(F24&lt;$AH22,F24&gt;$AH26)=1,13,0)))))))</f>
        <v>0</v>
      </c>
      <c r="G52" s="84">
        <f>IF(F52=0,0,INDEX($V$6:$AI$6,F52))</f>
        <v>0</v>
      </c>
      <c r="H52" s="127">
        <f>IF(AND(H24&lt;$V22,H24&gt;$V26)=1,1,IF(AND(H24&lt;$X22,H24&gt;$X26)=1,3,IF(AND(H24&lt;$Z22,H24&gt;$Z26)=1,5,IF(AND(H24&lt;$AB22,H24&gt;$AB26)=1,7,IF(AND(H24&lt;$AD22,H24&gt;$AD26)=1,9,IF(AND(H24&lt;$AF22,H24&gt;$AF26)=1,11,IF(AND(H24&lt;$AH22,H24&gt;$AH26)=1,13,0)))))))</f>
        <v>0</v>
      </c>
      <c r="I52" s="84">
        <f>IF(H52=0,0,INDEX($V$6:$AI$6,H52))</f>
        <v>0</v>
      </c>
      <c r="J52" s="127">
        <f>IF(AND(J24&lt;$V22,J24&gt;$V26)=1,1,IF(AND(J24&lt;$X22,J24&gt;$X26)=1,3,IF(AND(J24&lt;$Z22,J24&gt;$Z26)=1,5,IF(AND(J24&lt;$AB22,J24&gt;$AB26)=1,7,IF(AND(J24&lt;$AD22,J24&gt;$AD26)=1,9,IF(AND(J24&lt;$AF22,J24&gt;$AF26)=1,11,IF(AND(J24&lt;$AH22,J24&gt;$AH26)=1,13,0)))))))</f>
        <v>0</v>
      </c>
      <c r="K52" s="84">
        <f>IF(J52=0,0,INDEX($V$6:$AI$6,J52))</f>
        <v>0</v>
      </c>
      <c r="L52" s="127">
        <f>IF(AND(L24&lt;$V22,L24&gt;$V26)=1,1,IF(AND(L24&lt;$X22,L24&gt;$X26)=1,3,IF(AND(L24&lt;$Z22,L24&gt;$Z26)=1,5,IF(AND(L24&lt;$AB22,L24&gt;$AB26)=1,7,IF(AND(L24&lt;$AD22,L24&gt;$AD26)=1,9,IF(AND(L24&lt;$AF22,L24&gt;$AF26)=1,11,IF(AND(L24&lt;$AH22,L24&gt;$AH26)=1,13,0)))))))</f>
        <v>0</v>
      </c>
      <c r="M52" s="84">
        <f>IF(L52=0,0,INDEX($V$6:$AI$6,L52))</f>
        <v>0</v>
      </c>
      <c r="N52" s="127">
        <f>IF(AND(N24&lt;$V22,N24&gt;$V26)=1,1,IF(AND(N24&lt;$X22,N24&gt;$X26)=1,3,IF(AND(N24&lt;$Z22,N24&gt;$Z26)=1,5,IF(AND(N24&lt;$AB22,N24&gt;$AB26)=1,7,IF(AND(N24&lt;$AD22,N24&gt;$AD26)=1,9,IF(AND(N24&lt;$AF22,N24&gt;$AF26)=1,11,IF(AND(N24&lt;$AH22,N24&gt;$AH26)=1,13,0)))))))</f>
        <v>0</v>
      </c>
      <c r="O52" s="84">
        <f>IF(N52=0,0,INDEX($V$6:$AI$6,N52))</f>
        <v>0</v>
      </c>
      <c r="P52" s="127">
        <f>IF(AND(P24&lt;$V22,P24&gt;$V26)=1,1,IF(AND(P24&lt;$X22,P24&gt;$X26)=1,3,IF(AND(P24&lt;$Z22,P24&gt;$Z26)=1,5,IF(AND(P24&lt;$AB22,P24&gt;$AB26)=1,7,IF(AND(P24&lt;$AD22,P24&gt;$AD26)=1,9,IF(AND(P24&lt;$AF22,P24&gt;$AF26)=1,11,IF(AND(P24&lt;$AH22,P24&gt;$AH26)=1,13,0)))))))</f>
        <v>0</v>
      </c>
      <c r="Q52" s="84">
        <f>IF(P52=0,0,INDEX($V$6:$AI$6,P52))</f>
        <v>0</v>
      </c>
      <c r="V52" s="133"/>
      <c r="W52" s="130">
        <f>IF(ISERROR(INDEX($D$39:$Q$39,MATCH(W$39,$D52:$Q52,0))),0,INDEX($D$39:$Q$39,MATCH(W$39,$D52:$Q52,0)))</f>
        <v>0</v>
      </c>
      <c r="X52" s="133"/>
      <c r="Y52" s="130">
        <f>IF(ISERROR(INDEX($D$39:$Q$39,MATCH(Y$39,$D52:$Q52,0))),0,INDEX($D$39:$Q$39,MATCH(Y$39,$D52:$Q52,0)))</f>
        <v>0</v>
      </c>
      <c r="Z52" s="133"/>
      <c r="AA52" s="130">
        <f>IF(ISERROR(INDEX($D$39:$Q$39,MATCH(AA$39,$D52:$Q52,0))),0,INDEX($D$39:$Q$39,MATCH(AA$39,$D52:$Q52,0)))</f>
        <v>0</v>
      </c>
      <c r="AB52" s="133"/>
      <c r="AC52" s="130">
        <f>IF(ISERROR(INDEX($D$39:$Q$39,MATCH(AC$39,$D52:$Q52,0))),0,INDEX($D$39:$Q$39,MATCH(AC$39,$D52:$Q52,0)))</f>
        <v>0</v>
      </c>
      <c r="AD52" s="133"/>
      <c r="AE52" s="130">
        <f>IF(ISERROR(INDEX($D$39:$Q$39,MATCH(AE$39,$D52:$Q52,0))),0,INDEX($D$39:$Q$39,MATCH(AE$39,$D52:$Q52,0)))</f>
        <v>0</v>
      </c>
      <c r="AF52" s="133"/>
      <c r="AG52" s="130">
        <f>IF(ISERROR(INDEX($D$39:$Q$39,MATCH(AG$39,$D52:$Q52,0))),0,INDEX($D$39:$Q$39,MATCH(AG$39,$D52:$Q52,0)))</f>
        <v>0</v>
      </c>
      <c r="AH52" s="133"/>
      <c r="AI52" s="130">
        <f>IF(ISERROR(INDEX($D$39:$Q$39,MATCH(AI$39,$D52:$Q52,0))),0,INDEX($D$39:$Q$39,MATCH(AI$39,$D52:$Q52,0)))</f>
        <v>0</v>
      </c>
    </row>
    <row r="53" spans="2:35">
      <c r="D53" s="127"/>
      <c r="E53" s="84"/>
      <c r="F53" s="127"/>
      <c r="G53" s="84"/>
      <c r="H53" s="127"/>
      <c r="I53" s="84"/>
      <c r="J53" s="127"/>
      <c r="K53" s="84"/>
      <c r="L53" s="127"/>
      <c r="M53" s="84"/>
      <c r="N53" s="127"/>
      <c r="O53" s="84"/>
      <c r="P53" s="127"/>
      <c r="Q53" s="84"/>
      <c r="V53" s="131"/>
      <c r="W53" s="130"/>
      <c r="X53" s="131"/>
      <c r="Y53" s="130"/>
      <c r="Z53" s="131"/>
      <c r="AA53" s="130"/>
      <c r="AB53" s="131"/>
      <c r="AC53" s="130"/>
      <c r="AD53" s="131"/>
      <c r="AE53" s="130"/>
      <c r="AF53" s="131"/>
      <c r="AG53" s="130"/>
      <c r="AH53" s="131"/>
      <c r="AI53" s="130"/>
    </row>
    <row r="54" spans="2:35">
      <c r="B54" t="str">
        <f>+S26</f>
        <v>Cascade</v>
      </c>
      <c r="D54" s="127">
        <f>IF(AND(D26&lt;$V24,D26&gt;$V28)=1,1,IF(AND(D26&lt;$X24,D26&gt;$X28)=1,3,IF(AND(D26&lt;$Z24,D26&gt;$Z28)=1,5,IF(AND(D26&lt;$AB24,D26&gt;$AB28)=1,7,IF(AND(D26&lt;$AD24,D26&gt;$AD28)=1,9,IF(AND(D26&lt;$AF24,D26&gt;$AF28)=1,11,IF(AND(D26&lt;$AH24,D26&gt;$AH28)=1,13,0)))))))</f>
        <v>0</v>
      </c>
      <c r="E54" s="84">
        <f>IF(D54=0,0,INDEX($V$6:$AI$6,D54))</f>
        <v>0</v>
      </c>
      <c r="F54" s="127">
        <f>IF(AND(F26&lt;$V24,F26&gt;$V28)=1,1,IF(AND(F26&lt;$X24,F26&gt;$X28)=1,3,IF(AND(F26&lt;$Z24,F26&gt;$Z28)=1,5,IF(AND(F26&lt;$AB24,F26&gt;$AB28)=1,7,IF(AND(F26&lt;$AD24,F26&gt;$AD28)=1,9,IF(AND(F26&lt;$AF24,F26&gt;$AF28)=1,11,IF(AND(F26&lt;$AH24,F26&gt;$AH28)=1,13,0)))))))</f>
        <v>0</v>
      </c>
      <c r="G54" s="84">
        <f>IF(F54=0,0,INDEX($V$6:$AI$6,F54))</f>
        <v>0</v>
      </c>
      <c r="H54" s="127">
        <f>IF(AND(H26&lt;$V24,H26&gt;$V28)=1,1,IF(AND(H26&lt;$X24,H26&gt;$X28)=1,3,IF(AND(H26&lt;$Z24,H26&gt;$Z28)=1,5,IF(AND(H26&lt;$AB24,H26&gt;$AB28)=1,7,IF(AND(H26&lt;$AD24,H26&gt;$AD28)=1,9,IF(AND(H26&lt;$AF24,H26&gt;$AF28)=1,11,IF(AND(H26&lt;$AH24,H26&gt;$AH28)=1,13,0)))))))</f>
        <v>0</v>
      </c>
      <c r="I54" s="84">
        <f>IF(H54=0,0,INDEX($V$6:$AI$6,H54))</f>
        <v>0</v>
      </c>
      <c r="J54" s="127">
        <f>IF(AND(J26&lt;$V24,J26&gt;$V28)=1,1,IF(AND(J26&lt;$X24,J26&gt;$X28)=1,3,IF(AND(J26&lt;$Z24,J26&gt;$Z28)=1,5,IF(AND(J26&lt;$AB24,J26&gt;$AB28)=1,7,IF(AND(J26&lt;$AD24,J26&gt;$AD28)=1,9,IF(AND(J26&lt;$AF24,J26&gt;$AF28)=1,11,IF(AND(J26&lt;$AH24,J26&gt;$AH28)=1,13,0)))))))</f>
        <v>0</v>
      </c>
      <c r="K54" s="84">
        <f>IF(J54=0,0,INDEX($V$6:$AI$6,J54))</f>
        <v>0</v>
      </c>
      <c r="L54" s="127">
        <f>IF(AND(L26&lt;$V24,L26&gt;$V28)=1,1,IF(AND(L26&lt;$X24,L26&gt;$X28)=1,3,IF(AND(L26&lt;$Z24,L26&gt;$Z28)=1,5,IF(AND(L26&lt;$AB24,L26&gt;$AB28)=1,7,IF(AND(L26&lt;$AD24,L26&gt;$AD28)=1,9,IF(AND(L26&lt;$AF24,L26&gt;$AF28)=1,11,IF(AND(L26&lt;$AH24,L26&gt;$AH28)=1,13,0)))))))</f>
        <v>0</v>
      </c>
      <c r="M54" s="84">
        <f>IF(L54=0,0,INDEX($V$6:$AI$6,L54))</f>
        <v>0</v>
      </c>
      <c r="N54" s="127">
        <f>IF(AND(N26&lt;$V24,N26&gt;$V28)=1,1,IF(AND(N26&lt;$X24,N26&gt;$X28)=1,3,IF(AND(N26&lt;$Z24,N26&gt;$Z28)=1,5,IF(AND(N26&lt;$AB24,N26&gt;$AB28)=1,7,IF(AND(N26&lt;$AD24,N26&gt;$AD28)=1,9,IF(AND(N26&lt;$AF24,N26&gt;$AF28)=1,11,IF(AND(N26&lt;$AH24,N26&gt;$AH28)=1,13,0)))))))</f>
        <v>0</v>
      </c>
      <c r="O54" s="84">
        <f>IF(N54=0,0,INDEX($V$6:$AI$6,N54))</f>
        <v>0</v>
      </c>
      <c r="P54" s="127">
        <f>IF(AND(P26&lt;$V24,P26&gt;$V28)=1,1,IF(AND(P26&lt;$X24,P26&gt;$X28)=1,3,IF(AND(P26&lt;$Z24,P26&gt;$Z28)=1,5,IF(AND(P26&lt;$AB24,P26&gt;$AB28)=1,7,IF(AND(P26&lt;$AD24,P26&gt;$AD28)=1,9,IF(AND(P26&lt;$AF24,P26&gt;$AF28)=1,11,IF(AND(P26&lt;$AH24,P26&gt;$AH28)=1,13,0)))))))</f>
        <v>0</v>
      </c>
      <c r="Q54" s="84">
        <f>IF(P54=0,0,INDEX($V$6:$AI$6,P54))</f>
        <v>0</v>
      </c>
      <c r="V54" s="133"/>
      <c r="W54" s="130">
        <f>IF(ISERROR(INDEX($D$39:$Q$39,MATCH(W$39,$D54:$Q54,0))),0,INDEX($D$39:$Q$39,MATCH(W$39,$D54:$Q54,0)))</f>
        <v>0</v>
      </c>
      <c r="X54" s="133"/>
      <c r="Y54" s="130">
        <f>IF(ISERROR(INDEX($D$39:$Q$39,MATCH(Y$39,$D54:$Q54,0))),0,INDEX($D$39:$Q$39,MATCH(Y$39,$D54:$Q54,0)))</f>
        <v>0</v>
      </c>
      <c r="Z54" s="133"/>
      <c r="AA54" s="130">
        <f>IF(ISERROR(INDEX($D$39:$Q$39,MATCH(AA$39,$D54:$Q54,0))),0,INDEX($D$39:$Q$39,MATCH(AA$39,$D54:$Q54,0)))</f>
        <v>0</v>
      </c>
      <c r="AB54" s="133"/>
      <c r="AC54" s="130">
        <f>IF(ISERROR(INDEX($D$39:$Q$39,MATCH(AC$39,$D54:$Q54,0))),0,INDEX($D$39:$Q$39,MATCH(AC$39,$D54:$Q54,0)))</f>
        <v>0</v>
      </c>
      <c r="AD54" s="133"/>
      <c r="AE54" s="130">
        <f>IF(ISERROR(INDEX($D$39:$Q$39,MATCH(AE$39,$D54:$Q54,0))),0,INDEX($D$39:$Q$39,MATCH(AE$39,$D54:$Q54,0)))</f>
        <v>0</v>
      </c>
      <c r="AF54" s="133"/>
      <c r="AG54" s="130">
        <f>IF(ISERROR(INDEX($D$39:$Q$39,MATCH(AG$39,$D54:$Q54,0))),0,INDEX($D$39:$Q$39,MATCH(AG$39,$D54:$Q54,0)))</f>
        <v>0</v>
      </c>
      <c r="AH54" s="133"/>
      <c r="AI54" s="130">
        <f>IF(ISERROR(INDEX($D$39:$Q$39,MATCH(AI$39,$D54:$Q54,0))),0,INDEX($D$39:$Q$39,MATCH(AI$39,$D54:$Q54,0)))</f>
        <v>0</v>
      </c>
    </row>
    <row r="55" spans="2:35">
      <c r="D55" s="127"/>
      <c r="E55" s="84"/>
      <c r="F55" s="127"/>
      <c r="G55" s="84"/>
      <c r="H55" s="127"/>
      <c r="I55" s="84"/>
      <c r="J55" s="127"/>
      <c r="K55" s="84"/>
      <c r="L55" s="127"/>
      <c r="M55" s="84"/>
      <c r="N55" s="127"/>
      <c r="O55" s="84"/>
      <c r="P55" s="127"/>
      <c r="Q55" s="84"/>
      <c r="V55" s="131"/>
      <c r="W55" s="130"/>
      <c r="X55" s="131"/>
      <c r="Y55" s="130"/>
      <c r="Z55" s="131"/>
      <c r="AA55" s="130"/>
      <c r="AB55" s="131"/>
      <c r="AC55" s="130"/>
      <c r="AD55" s="131"/>
      <c r="AE55" s="130"/>
      <c r="AF55" s="131"/>
      <c r="AG55" s="130"/>
      <c r="AH55" s="131"/>
      <c r="AI55" s="130"/>
    </row>
    <row r="56" spans="2:35">
      <c r="B56" t="str">
        <f>+S28</f>
        <v>Centralia</v>
      </c>
      <c r="D56" s="127"/>
      <c r="E56" s="84">
        <f>IF(D56=0,0,INDEX($V$6:$AI$6,D56))</f>
        <v>0</v>
      </c>
      <c r="F56" s="127"/>
      <c r="G56" s="84">
        <f>IF(F56=0,0,INDEX($V$6:$AI$6,F56))</f>
        <v>0</v>
      </c>
      <c r="H56" s="127"/>
      <c r="I56" s="84"/>
      <c r="J56" s="127"/>
      <c r="K56" s="84">
        <f>IF(J56=0,0,INDEX($V$6:$AI$6,J56))</f>
        <v>0</v>
      </c>
      <c r="L56" s="127"/>
      <c r="M56" s="84">
        <f>IF(L56=0,0,INDEX($V$6:$AI$6,L56))</f>
        <v>0</v>
      </c>
      <c r="N56" s="127"/>
      <c r="O56" s="84">
        <f>IF(N56=0,0,INDEX($V$6:$AI$6,N56))</f>
        <v>0</v>
      </c>
      <c r="P56" s="127"/>
      <c r="Q56" s="84">
        <f>IF(P56=0,0,INDEX($V$6:$AI$6,P56))</f>
        <v>0</v>
      </c>
      <c r="V56" s="133"/>
      <c r="W56" s="130">
        <f>IF(ISERROR(INDEX($D$39:$Q$39,MATCH(W$39,$D56:$Q56,0))),0,INDEX($D$39:$Q$39,MATCH(W$39,$D56:$Q56,0)))</f>
        <v>0</v>
      </c>
      <c r="X56" s="133"/>
      <c r="Y56" s="130">
        <f>IF(ISERROR(INDEX($D$39:$Q$39,MATCH(Y$39,$D56:$Q56,0))),0,INDEX($D$39:$Q$39,MATCH(Y$39,$D56:$Q56,0)))</f>
        <v>0</v>
      </c>
      <c r="Z56" s="133"/>
      <c r="AA56" s="130">
        <f>IF(ISERROR(INDEX($D$39:$Q$39,MATCH(AA$39,$D56:$Q56,0))),0,INDEX($D$39:$Q$39,MATCH(AA$39,$D56:$Q56,0)))</f>
        <v>0</v>
      </c>
      <c r="AB56" s="133"/>
      <c r="AC56" s="130">
        <f>IF(ISERROR(INDEX($D$39:$Q$39,MATCH(AC$39,$D56:$Q56,0))),0,INDEX($D$39:$Q$39,MATCH(AC$39,$D56:$Q56,0)))</f>
        <v>0</v>
      </c>
      <c r="AD56" s="133"/>
      <c r="AE56" s="130">
        <f>IF(ISERROR(INDEX($D$39:$Q$39,MATCH(AE$39,$D56:$Q56,0))),0,INDEX($D$39:$Q$39,MATCH(AE$39,$D56:$Q56,0)))</f>
        <v>0</v>
      </c>
      <c r="AF56" s="133"/>
      <c r="AG56" s="130">
        <f>IF(ISERROR(INDEX($D$39:$Q$39,MATCH(AG$39,$D56:$Q56,0))),0,INDEX($D$39:$Q$39,MATCH(AG$39,$D56:$Q56,0)))</f>
        <v>0</v>
      </c>
      <c r="AH56" s="133"/>
      <c r="AI56" s="130">
        <f>IF(ISERROR(INDEX($D$39:$Q$39,MATCH(AI$39,$D56:$Q56,0))),0,INDEX($D$39:$Q$39,MATCH(AI$39,$D56:$Q56,0)))</f>
        <v>0</v>
      </c>
    </row>
    <row r="57" spans="2:35">
      <c r="D57" s="127"/>
      <c r="E57" s="84"/>
      <c r="F57" s="127"/>
      <c r="G57" s="84"/>
      <c r="H57" s="127"/>
      <c r="I57" s="84"/>
      <c r="J57" s="127"/>
      <c r="K57" s="84"/>
      <c r="L57" s="127"/>
      <c r="M57" s="84"/>
      <c r="N57" s="127"/>
      <c r="O57" s="84"/>
      <c r="P57" s="127"/>
      <c r="Q57" s="84"/>
      <c r="V57" s="131"/>
      <c r="W57" s="130"/>
      <c r="X57" s="131"/>
      <c r="Y57" s="130"/>
      <c r="Z57" s="131"/>
      <c r="AA57" s="130"/>
      <c r="AB57" s="131"/>
      <c r="AC57" s="130"/>
      <c r="AD57" s="131"/>
      <c r="AE57" s="130"/>
      <c r="AF57" s="131"/>
      <c r="AG57" s="130"/>
      <c r="AH57" s="131"/>
      <c r="AI57" s="130"/>
    </row>
    <row r="58" spans="2:35">
      <c r="D58" s="127"/>
      <c r="E58" s="134"/>
      <c r="F58" s="127"/>
      <c r="G58" s="134"/>
      <c r="H58" s="127"/>
      <c r="I58" s="134"/>
      <c r="J58" s="127"/>
      <c r="K58" s="134"/>
      <c r="L58" s="127"/>
      <c r="M58" s="134"/>
      <c r="N58" s="127"/>
      <c r="O58" s="134"/>
      <c r="P58" s="127"/>
      <c r="Q58" s="134"/>
      <c r="V58" s="135"/>
      <c r="W58" s="130">
        <f>IF(ISERROR(INDEX($D$39:$Q$39,MATCH(W$39,$D58:$Q58,0))),0,INDEX($D$39:$Q$39,MATCH(W$39,$D58:$Q58,0)))</f>
        <v>0</v>
      </c>
      <c r="X58" s="135"/>
      <c r="Y58" s="130">
        <f>IF(ISERROR(INDEX($D$39:$Q$39,MATCH(Y$39,$D58:$Q58,0))),0,INDEX($D$39:$Q$39,MATCH(Y$39,$D58:$Q58,0)))</f>
        <v>0</v>
      </c>
      <c r="Z58" s="135"/>
      <c r="AA58" s="130">
        <f>IF(ISERROR(INDEX($D$39:$Q$39,MATCH(AA$39,$D58:$Q58,0))),0,INDEX($D$39:$Q$39,MATCH(AA$39,$D58:$Q58,0)))</f>
        <v>0</v>
      </c>
      <c r="AB58" s="135"/>
      <c r="AC58" s="130">
        <f>IF(ISERROR(INDEX($D$39:$Q$39,MATCH(AC$39,$D58:$Q58,0))),0,INDEX($D$39:$Q$39,MATCH(AC$39,$D58:$Q58,0)))</f>
        <v>0</v>
      </c>
      <c r="AD58" s="135"/>
      <c r="AE58" s="130">
        <f>IF(ISERROR(INDEX($D$39:$Q$39,MATCH(AE$39,$D58:$Q58,0))),0,INDEX($D$39:$Q$39,MATCH(AE$39,$D58:$Q58,0)))</f>
        <v>0</v>
      </c>
      <c r="AF58" s="135"/>
      <c r="AG58" s="130">
        <f>IF(ISERROR(INDEX($D$39:$Q$39,MATCH(AG$39,$D58:$Q58,0))),0,INDEX($D$39:$Q$39,MATCH(AG$39,$D58:$Q58,0)))</f>
        <v>0</v>
      </c>
      <c r="AH58" s="135"/>
      <c r="AI58" s="130">
        <f>IF(ISERROR(INDEX($D$39:$Q$39,MATCH(AI$39,$D58:$Q58,0))),0,INDEX($D$39:$Q$39,MATCH(AI$39,$D58:$Q58,0)))</f>
        <v>0</v>
      </c>
    </row>
  </sheetData>
  <mergeCells count="60">
    <mergeCell ref="S3:T4"/>
    <mergeCell ref="B5:B8"/>
    <mergeCell ref="D5:K5"/>
    <mergeCell ref="L5:Q5"/>
    <mergeCell ref="R5:R8"/>
    <mergeCell ref="S5:T6"/>
    <mergeCell ref="D8:E8"/>
    <mergeCell ref="F8:G8"/>
    <mergeCell ref="H8:I8"/>
    <mergeCell ref="J8:K8"/>
    <mergeCell ref="L8:M8"/>
    <mergeCell ref="S8:T8"/>
    <mergeCell ref="D7:E7"/>
    <mergeCell ref="F7:G7"/>
    <mergeCell ref="H7:I7"/>
    <mergeCell ref="J7:K7"/>
    <mergeCell ref="N6:O6"/>
    <mergeCell ref="P6:Q6"/>
    <mergeCell ref="V6:W6"/>
    <mergeCell ref="X6:Y6"/>
    <mergeCell ref="Z6:AA6"/>
    <mergeCell ref="D6:E6"/>
    <mergeCell ref="F6:G6"/>
    <mergeCell ref="H6:I6"/>
    <mergeCell ref="J6:K6"/>
    <mergeCell ref="L6:M6"/>
    <mergeCell ref="L7:M7"/>
    <mergeCell ref="N7:O7"/>
    <mergeCell ref="S7:T7"/>
    <mergeCell ref="V7:W7"/>
    <mergeCell ref="X7:Y7"/>
    <mergeCell ref="Z7:AA7"/>
    <mergeCell ref="AB7:AC7"/>
    <mergeCell ref="AD7:AE7"/>
    <mergeCell ref="AF7:AG7"/>
    <mergeCell ref="U5:U8"/>
    <mergeCell ref="V5:AA5"/>
    <mergeCell ref="V8:W8"/>
    <mergeCell ref="X8:Y8"/>
    <mergeCell ref="Z8:AA8"/>
    <mergeCell ref="AB8:AC8"/>
    <mergeCell ref="AD8:AE8"/>
    <mergeCell ref="AB5:AI5"/>
    <mergeCell ref="AB6:AC6"/>
    <mergeCell ref="AD6:AE6"/>
    <mergeCell ref="AF6:AG6"/>
    <mergeCell ref="AH6:AI6"/>
    <mergeCell ref="A30:AJ30"/>
    <mergeCell ref="A9:A29"/>
    <mergeCell ref="AJ9:AJ29"/>
    <mergeCell ref="S10:T10"/>
    <mergeCell ref="S12:T12"/>
    <mergeCell ref="S14:T14"/>
    <mergeCell ref="S16:T16"/>
    <mergeCell ref="S18:T18"/>
    <mergeCell ref="S20:T20"/>
    <mergeCell ref="S22:T22"/>
    <mergeCell ref="S24:T24"/>
    <mergeCell ref="S26:T26"/>
    <mergeCell ref="S28:T28"/>
  </mergeCells>
  <conditionalFormatting sqref="D37">
    <cfRule type="cellIs" dxfId="126" priority="2" operator="greaterThan">
      <formula>1</formula>
    </cfRule>
  </conditionalFormatting>
  <conditionalFormatting sqref="E37:AI37">
    <cfRule type="cellIs" dxfId="125" priority="3" operator="greaterThan">
      <formula>1</formula>
    </cfRule>
  </conditionalFormatting>
  <pageMargins left="0.45" right="0.2" top="2" bottom="0.25" header="0.51180555555555496" footer="0.51180555555555496"/>
  <pageSetup firstPageNumber="0" orientation="landscape"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B9B8"/>
    <pageSetUpPr fitToPage="1"/>
  </sheetPr>
  <dimension ref="A1:AMK22"/>
  <sheetViews>
    <sheetView zoomScale="80" zoomScaleNormal="80" workbookViewId="0">
      <selection activeCell="X18" sqref="X18"/>
    </sheetView>
  </sheetViews>
  <sheetFormatPr baseColWidth="10" defaultColWidth="9.140625" defaultRowHeight="15"/>
  <cols>
    <col min="1" max="6" width="28.7109375" style="344" customWidth="1"/>
    <col min="7" max="7" width="3.7109375" style="344" customWidth="1"/>
    <col min="8" max="14" width="11.42578125" style="344" hidden="1"/>
    <col min="15" max="20" width="6.7109375" style="344" customWidth="1"/>
    <col min="21" max="1025" width="11.42578125" style="344"/>
  </cols>
  <sheetData>
    <row r="1" spans="1:20" ht="35.25" customHeight="1">
      <c r="A1" s="345" t="s">
        <v>263</v>
      </c>
      <c r="B1" s="345" t="s">
        <v>263</v>
      </c>
      <c r="C1" s="345" t="s">
        <v>263</v>
      </c>
      <c r="D1" s="345" t="s">
        <v>263</v>
      </c>
      <c r="E1" s="345" t="s">
        <v>263</v>
      </c>
      <c r="F1" s="345" t="s">
        <v>263</v>
      </c>
      <c r="H1" s="334"/>
      <c r="I1" s="334">
        <v>38</v>
      </c>
      <c r="J1" s="334">
        <f>+I1+1</f>
        <v>39</v>
      </c>
      <c r="K1" s="334">
        <f>+J1+1</f>
        <v>40</v>
      </c>
      <c r="L1" s="334">
        <f>+K1+1</f>
        <v>41</v>
      </c>
      <c r="M1" s="334">
        <f>+L1+1</f>
        <v>42</v>
      </c>
      <c r="N1" s="334">
        <f>+M1+1</f>
        <v>43</v>
      </c>
      <c r="O1" s="346" t="s">
        <v>264</v>
      </c>
    </row>
    <row r="2" spans="1:20" s="348" customFormat="1" ht="12.75">
      <c r="A2" s="347" t="str">
        <f t="shared" ref="A2:F2" ca="1" si="0">CONCATENATE("Train No. ",INDIRECT("'all trains &amp; jobs'!"&amp;I2))</f>
        <v xml:space="preserve">Train No. </v>
      </c>
      <c r="B2" s="347" t="str">
        <f t="shared" ca="1" si="0"/>
        <v xml:space="preserve">Train No. </v>
      </c>
      <c r="C2" s="347" t="str">
        <f t="shared" ca="1" si="0"/>
        <v xml:space="preserve">Train No. </v>
      </c>
      <c r="D2" s="347" t="str">
        <f t="shared" ca="1" si="0"/>
        <v xml:space="preserve">Train No. </v>
      </c>
      <c r="E2" s="347" t="str">
        <f t="shared" ca="1" si="0"/>
        <v xml:space="preserve">Train No. </v>
      </c>
      <c r="F2" s="347" t="str">
        <f t="shared" ca="1" si="0"/>
        <v xml:space="preserve">Train No. </v>
      </c>
      <c r="H2" s="336" t="s">
        <v>259</v>
      </c>
      <c r="I2" s="336" t="str">
        <f t="shared" ref="I2:N5" si="1">CONCATENATE($H2,I$1)</f>
        <v>b38</v>
      </c>
      <c r="J2" s="336" t="str">
        <f t="shared" si="1"/>
        <v>b39</v>
      </c>
      <c r="K2" s="336" t="str">
        <f t="shared" si="1"/>
        <v>b40</v>
      </c>
      <c r="L2" s="336" t="str">
        <f t="shared" si="1"/>
        <v>b41</v>
      </c>
      <c r="M2" s="336" t="str">
        <f t="shared" si="1"/>
        <v>b42</v>
      </c>
      <c r="N2" s="336" t="str">
        <f t="shared" si="1"/>
        <v>b43</v>
      </c>
      <c r="O2" s="349" t="s">
        <v>282</v>
      </c>
      <c r="P2" s="349" t="s">
        <v>282</v>
      </c>
      <c r="Q2" s="349" t="s">
        <v>282</v>
      </c>
      <c r="R2" s="349" t="s">
        <v>282</v>
      </c>
      <c r="S2" s="349" t="s">
        <v>282</v>
      </c>
      <c r="T2" s="349" t="s">
        <v>282</v>
      </c>
    </row>
    <row r="3" spans="1:20" s="351" customFormat="1" ht="12.75">
      <c r="A3" s="350">
        <f t="shared" ref="A3:F3" ca="1" si="2">INDIRECT("'all trains &amp; jobs'!"&amp;I3)</f>
        <v>0</v>
      </c>
      <c r="B3" s="350">
        <f t="shared" ca="1" si="2"/>
        <v>0</v>
      </c>
      <c r="C3" s="350">
        <f t="shared" ca="1" si="2"/>
        <v>0</v>
      </c>
      <c r="D3" s="350">
        <f t="shared" ca="1" si="2"/>
        <v>0</v>
      </c>
      <c r="E3" s="350">
        <f t="shared" ca="1" si="2"/>
        <v>0</v>
      </c>
      <c r="F3" s="350">
        <f t="shared" ca="1" si="2"/>
        <v>0</v>
      </c>
      <c r="H3" s="338" t="s">
        <v>260</v>
      </c>
      <c r="I3" s="336" t="str">
        <f t="shared" si="1"/>
        <v>c38</v>
      </c>
      <c r="J3" s="336" t="str">
        <f t="shared" si="1"/>
        <v>c39</v>
      </c>
      <c r="K3" s="336" t="str">
        <f t="shared" si="1"/>
        <v>c40</v>
      </c>
      <c r="L3" s="336" t="str">
        <f t="shared" si="1"/>
        <v>c41</v>
      </c>
      <c r="M3" s="336" t="str">
        <f t="shared" si="1"/>
        <v>c42</v>
      </c>
      <c r="N3" s="336" t="str">
        <f t="shared" si="1"/>
        <v>c43</v>
      </c>
      <c r="O3" s="349" t="s">
        <v>265</v>
      </c>
      <c r="P3" s="349" t="s">
        <v>265</v>
      </c>
      <c r="Q3" s="349" t="s">
        <v>282</v>
      </c>
      <c r="R3" s="349" t="s">
        <v>282</v>
      </c>
      <c r="S3" s="349" t="s">
        <v>282</v>
      </c>
      <c r="T3" s="349" t="s">
        <v>282</v>
      </c>
    </row>
    <row r="4" spans="1:20" s="353" customFormat="1" ht="12.75">
      <c r="A4" s="352" t="str">
        <f t="shared" ref="A4:F4" ca="1" si="3">IF(O2="Y",CONCATENATE("From: ",INDIRECT("'all trains &amp; jobs'!"&amp;I4),"  Track",INDIRECT("'all trains &amp; jobs'!"&amp;O4)),CONCATENATE("From: ",INDIRECT("'all trains &amp; jobs'!"&amp;I4)))</f>
        <v xml:space="preserve">From: </v>
      </c>
      <c r="B4" s="352" t="str">
        <f t="shared" ca="1" si="3"/>
        <v xml:space="preserve">From: </v>
      </c>
      <c r="C4" s="352" t="str">
        <f t="shared" ca="1" si="3"/>
        <v xml:space="preserve">From: </v>
      </c>
      <c r="D4" s="352" t="str">
        <f t="shared" ca="1" si="3"/>
        <v xml:space="preserve">From: </v>
      </c>
      <c r="E4" s="352" t="str">
        <f t="shared" ca="1" si="3"/>
        <v xml:space="preserve">From: </v>
      </c>
      <c r="F4" s="352" t="str">
        <f t="shared" ca="1" si="3"/>
        <v xml:space="preserve">From: </v>
      </c>
      <c r="H4" s="339" t="s">
        <v>266</v>
      </c>
      <c r="I4" s="336" t="str">
        <f t="shared" si="1"/>
        <v>d38</v>
      </c>
      <c r="J4" s="336" t="str">
        <f t="shared" si="1"/>
        <v>d39</v>
      </c>
      <c r="K4" s="336" t="str">
        <f t="shared" si="1"/>
        <v>d40</v>
      </c>
      <c r="L4" s="336" t="str">
        <f t="shared" si="1"/>
        <v>d41</v>
      </c>
      <c r="M4" s="336" t="str">
        <f t="shared" si="1"/>
        <v>d42</v>
      </c>
      <c r="N4" s="336" t="str">
        <f t="shared" si="1"/>
        <v>d43</v>
      </c>
      <c r="O4" s="353" t="s">
        <v>428</v>
      </c>
      <c r="P4" s="353" t="s">
        <v>429</v>
      </c>
      <c r="Q4" s="353" t="s">
        <v>430</v>
      </c>
      <c r="R4" s="353" t="s">
        <v>431</v>
      </c>
      <c r="S4" s="353" t="s">
        <v>432</v>
      </c>
      <c r="T4" s="353" t="s">
        <v>433</v>
      </c>
    </row>
    <row r="5" spans="1:20" s="353" customFormat="1" ht="12.75">
      <c r="A5" s="354" t="str">
        <f t="shared" ref="A5:F5" ca="1" si="4">IF(O3="Y",CONCATENATE("To: ",INDIRECT("'all trains &amp; jobs'!"&amp;I5),"  Track",INDIRECT("'all trains &amp; jobs'!"&amp;O5)),CONCATENATE("To: ",INDIRECT("'all trains &amp; jobs'!"&amp;I5)))</f>
        <v>To:   Track</v>
      </c>
      <c r="B5" s="354" t="str">
        <f t="shared" ca="1" si="4"/>
        <v>To:   Track</v>
      </c>
      <c r="C5" s="354" t="str">
        <f t="shared" ca="1" si="4"/>
        <v xml:space="preserve">To: </v>
      </c>
      <c r="D5" s="354" t="str">
        <f t="shared" ca="1" si="4"/>
        <v xml:space="preserve">To: </v>
      </c>
      <c r="E5" s="354" t="str">
        <f t="shared" ca="1" si="4"/>
        <v xml:space="preserve">To: </v>
      </c>
      <c r="F5" s="354" t="str">
        <f t="shared" ca="1" si="4"/>
        <v xml:space="preserve">To: </v>
      </c>
      <c r="H5" s="339" t="s">
        <v>273</v>
      </c>
      <c r="I5" s="336" t="str">
        <f t="shared" si="1"/>
        <v>e38</v>
      </c>
      <c r="J5" s="336" t="str">
        <f t="shared" si="1"/>
        <v>e39</v>
      </c>
      <c r="K5" s="336" t="str">
        <f t="shared" si="1"/>
        <v>e40</v>
      </c>
      <c r="L5" s="336" t="str">
        <f t="shared" si="1"/>
        <v>e41</v>
      </c>
      <c r="M5" s="336" t="str">
        <f t="shared" si="1"/>
        <v>e42</v>
      </c>
      <c r="N5" s="336" t="str">
        <f t="shared" si="1"/>
        <v>e43</v>
      </c>
      <c r="O5" s="353" t="s">
        <v>434</v>
      </c>
      <c r="P5" s="353" t="s">
        <v>435</v>
      </c>
      <c r="Q5" s="353" t="s">
        <v>436</v>
      </c>
      <c r="R5" s="353" t="s">
        <v>437</v>
      </c>
      <c r="S5" s="353" t="s">
        <v>438</v>
      </c>
      <c r="T5" s="353" t="s">
        <v>439</v>
      </c>
    </row>
    <row r="6" spans="1:20" s="356" customFormat="1" ht="12.75" hidden="1">
      <c r="A6" s="355"/>
      <c r="B6" s="355"/>
      <c r="C6" s="355"/>
      <c r="D6" s="355"/>
      <c r="E6" s="355"/>
      <c r="F6" s="355"/>
      <c r="H6" s="357"/>
      <c r="I6" s="336"/>
      <c r="J6" s="336"/>
      <c r="K6" s="336"/>
      <c r="L6" s="336"/>
      <c r="M6" s="336"/>
      <c r="N6" s="336"/>
    </row>
    <row r="7" spans="1:20" s="359" customFormat="1" ht="174" customHeight="1">
      <c r="A7" s="358">
        <f t="shared" ref="A7:F7" ca="1" si="5">INDIRECT("'all trains &amp; jobs'!"&amp;I7)</f>
        <v>0</v>
      </c>
      <c r="B7" s="358">
        <f t="shared" ca="1" si="5"/>
        <v>0</v>
      </c>
      <c r="C7" s="358">
        <f t="shared" ca="1" si="5"/>
        <v>0</v>
      </c>
      <c r="D7" s="358">
        <f t="shared" ca="1" si="5"/>
        <v>0</v>
      </c>
      <c r="E7" s="358">
        <f t="shared" ca="1" si="5"/>
        <v>0</v>
      </c>
      <c r="F7" s="358">
        <f t="shared" ca="1" si="5"/>
        <v>0</v>
      </c>
      <c r="H7" s="360" t="s">
        <v>280</v>
      </c>
      <c r="I7" s="336" t="str">
        <f t="shared" ref="I7:N7" si="6">CONCATENATE($H7,I$1)</f>
        <v>f38</v>
      </c>
      <c r="J7" s="336" t="str">
        <f t="shared" si="6"/>
        <v>f39</v>
      </c>
      <c r="K7" s="336" t="str">
        <f t="shared" si="6"/>
        <v>f40</v>
      </c>
      <c r="L7" s="336" t="str">
        <f t="shared" si="6"/>
        <v>f41</v>
      </c>
      <c r="M7" s="336" t="str">
        <f t="shared" si="6"/>
        <v>f42</v>
      </c>
      <c r="N7" s="336" t="str">
        <f t="shared" si="6"/>
        <v>f43</v>
      </c>
    </row>
    <row r="8" spans="1:20" s="359" customFormat="1" ht="41.25" customHeight="1">
      <c r="A8" s="371" t="s">
        <v>440</v>
      </c>
      <c r="B8" s="372" t="s">
        <v>427</v>
      </c>
      <c r="C8" s="361"/>
      <c r="D8" s="361"/>
      <c r="E8" s="361"/>
      <c r="F8" s="361"/>
      <c r="H8" s="360"/>
      <c r="I8" s="336"/>
      <c r="J8" s="336"/>
      <c r="K8" s="336"/>
      <c r="L8" s="336"/>
      <c r="M8" s="336"/>
      <c r="N8" s="336"/>
    </row>
    <row r="9" spans="1:20" s="356" customFormat="1" ht="3.75" customHeight="1">
      <c r="A9" s="355"/>
      <c r="B9" s="355"/>
      <c r="C9" s="355"/>
      <c r="D9" s="355"/>
      <c r="E9" s="355"/>
      <c r="F9" s="355"/>
      <c r="H9" s="357"/>
      <c r="I9" s="336"/>
      <c r="J9" s="336"/>
      <c r="K9" s="336"/>
      <c r="L9" s="336"/>
      <c r="M9" s="336"/>
      <c r="N9" s="336"/>
    </row>
    <row r="10" spans="1:20" s="356" customFormat="1" ht="15" customHeight="1">
      <c r="A10" s="369" t="str">
        <f t="shared" ref="A10:F10" ca="1" si="7">CONCATENATE("# ",INDIRECT("'all trains &amp; jobs'!"&amp;I10))</f>
        <v xml:space="preserve"># </v>
      </c>
      <c r="B10" s="369" t="str">
        <f t="shared" ca="1" si="7"/>
        <v xml:space="preserve"># </v>
      </c>
      <c r="C10" s="402" t="str">
        <f t="shared" ca="1" si="7"/>
        <v xml:space="preserve"># </v>
      </c>
      <c r="D10" s="402" t="str">
        <f t="shared" ca="1" si="7"/>
        <v xml:space="preserve"># </v>
      </c>
      <c r="E10" s="402" t="str">
        <f t="shared" ca="1" si="7"/>
        <v xml:space="preserve"># </v>
      </c>
      <c r="F10" s="404" t="str">
        <f t="shared" ca="1" si="7"/>
        <v xml:space="preserve"># </v>
      </c>
      <c r="H10" s="357" t="s">
        <v>281</v>
      </c>
      <c r="I10" s="336" t="str">
        <f t="shared" ref="I10:N10" si="8">CONCATENATE($H10,I$1)</f>
        <v>a38</v>
      </c>
      <c r="J10" s="336" t="str">
        <f t="shared" si="8"/>
        <v>a39</v>
      </c>
      <c r="K10" s="336" t="str">
        <f t="shared" si="8"/>
        <v>a40</v>
      </c>
      <c r="L10" s="336" t="str">
        <f t="shared" si="8"/>
        <v>a41</v>
      </c>
      <c r="M10" s="336" t="str">
        <f t="shared" si="8"/>
        <v>a42</v>
      </c>
      <c r="N10" s="336" t="str">
        <f t="shared" si="8"/>
        <v>a43</v>
      </c>
    </row>
    <row r="11" spans="1:20" s="356" customFormat="1" ht="12.75">
      <c r="A11" s="355"/>
      <c r="B11" s="355"/>
      <c r="C11" s="355"/>
      <c r="D11" s="355"/>
      <c r="E11" s="355"/>
      <c r="F11" s="355"/>
      <c r="H11" s="357"/>
      <c r="I11" s="357"/>
      <c r="J11" s="357"/>
      <c r="K11" s="357"/>
      <c r="L11" s="357"/>
      <c r="M11" s="357"/>
      <c r="N11" s="357"/>
    </row>
    <row r="12" spans="1:20" ht="35.25" customHeight="1">
      <c r="A12" s="364"/>
      <c r="B12" s="364"/>
      <c r="C12" s="364"/>
      <c r="D12" s="364"/>
      <c r="E12" s="364"/>
      <c r="F12" s="364"/>
      <c r="H12" s="334"/>
      <c r="I12" s="334">
        <f>+N1+1</f>
        <v>44</v>
      </c>
      <c r="J12" s="334">
        <f>+I12+1</f>
        <v>45</v>
      </c>
      <c r="K12" s="334">
        <f>+J12+1</f>
        <v>46</v>
      </c>
      <c r="L12" s="334">
        <f>+K12+1</f>
        <v>47</v>
      </c>
      <c r="M12" s="334">
        <f>+L12+1</f>
        <v>48</v>
      </c>
      <c r="N12" s="334">
        <f>+M12+1</f>
        <v>49</v>
      </c>
    </row>
    <row r="13" spans="1:20" s="348" customFormat="1" ht="12.75">
      <c r="A13" s="347" t="str">
        <f t="shared" ref="A13:F13" ca="1" si="9">CONCATENATE("Train No. ",INDIRECT("'all trains &amp; jobs'!"&amp;I13))</f>
        <v xml:space="preserve">Train No. </v>
      </c>
      <c r="B13" s="347" t="str">
        <f t="shared" ca="1" si="9"/>
        <v xml:space="preserve">Train No. </v>
      </c>
      <c r="C13" s="347" t="str">
        <f t="shared" ca="1" si="9"/>
        <v xml:space="preserve">Train No. </v>
      </c>
      <c r="D13" s="347" t="str">
        <f t="shared" ca="1" si="9"/>
        <v xml:space="preserve">Train No. </v>
      </c>
      <c r="E13" s="347" t="str">
        <f t="shared" ca="1" si="9"/>
        <v xml:space="preserve">Train No. </v>
      </c>
      <c r="F13" s="347" t="str">
        <f t="shared" ca="1" si="9"/>
        <v xml:space="preserve">Train No. </v>
      </c>
      <c r="H13" s="336" t="s">
        <v>259</v>
      </c>
      <c r="I13" s="336" t="str">
        <f t="shared" ref="I13:N16" si="10">CONCATENATE($H13,I$12)</f>
        <v>b44</v>
      </c>
      <c r="J13" s="336" t="str">
        <f t="shared" si="10"/>
        <v>b45</v>
      </c>
      <c r="K13" s="336" t="str">
        <f t="shared" si="10"/>
        <v>b46</v>
      </c>
      <c r="L13" s="336" t="str">
        <f t="shared" si="10"/>
        <v>b47</v>
      </c>
      <c r="M13" s="336" t="str">
        <f t="shared" si="10"/>
        <v>b48</v>
      </c>
      <c r="N13" s="336" t="str">
        <f t="shared" si="10"/>
        <v>b49</v>
      </c>
      <c r="O13" s="349" t="s">
        <v>282</v>
      </c>
      <c r="P13" s="349" t="s">
        <v>282</v>
      </c>
      <c r="Q13" s="349" t="s">
        <v>282</v>
      </c>
      <c r="R13" s="349" t="s">
        <v>282</v>
      </c>
      <c r="S13" s="349" t="s">
        <v>282</v>
      </c>
      <c r="T13" s="349" t="s">
        <v>282</v>
      </c>
    </row>
    <row r="14" spans="1:20" s="351" customFormat="1" ht="12.75">
      <c r="A14" s="350">
        <f t="shared" ref="A14:F14" ca="1" si="11">INDIRECT("'all trains &amp; jobs'!"&amp;I14)</f>
        <v>0</v>
      </c>
      <c r="B14" s="350">
        <f t="shared" ca="1" si="11"/>
        <v>0</v>
      </c>
      <c r="C14" s="350">
        <f t="shared" ca="1" si="11"/>
        <v>0</v>
      </c>
      <c r="D14" s="350">
        <f t="shared" ca="1" si="11"/>
        <v>0</v>
      </c>
      <c r="E14" s="350">
        <f t="shared" ca="1" si="11"/>
        <v>0</v>
      </c>
      <c r="F14" s="350">
        <f t="shared" ca="1" si="11"/>
        <v>0</v>
      </c>
      <c r="H14" s="338" t="s">
        <v>260</v>
      </c>
      <c r="I14" s="336" t="str">
        <f t="shared" si="10"/>
        <v>c44</v>
      </c>
      <c r="J14" s="336" t="str">
        <f t="shared" si="10"/>
        <v>c45</v>
      </c>
      <c r="K14" s="336" t="str">
        <f t="shared" si="10"/>
        <v>c46</v>
      </c>
      <c r="L14" s="336" t="str">
        <f t="shared" si="10"/>
        <v>c47</v>
      </c>
      <c r="M14" s="336" t="str">
        <f t="shared" si="10"/>
        <v>c48</v>
      </c>
      <c r="N14" s="336" t="str">
        <f t="shared" si="10"/>
        <v>c49</v>
      </c>
      <c r="O14" s="349" t="s">
        <v>282</v>
      </c>
      <c r="P14" s="349" t="s">
        <v>282</v>
      </c>
      <c r="Q14" s="349" t="s">
        <v>282</v>
      </c>
      <c r="R14" s="349" t="s">
        <v>282</v>
      </c>
      <c r="S14" s="349" t="s">
        <v>282</v>
      </c>
      <c r="T14" s="349" t="s">
        <v>282</v>
      </c>
    </row>
    <row r="15" spans="1:20" s="353" customFormat="1" ht="12.75">
      <c r="A15" s="352" t="str">
        <f t="shared" ref="A15:F15" ca="1" si="12">IF(O13="Y",CONCATENATE("From: ",INDIRECT("'all trains &amp; jobs'!"&amp;I15),"  Track",INDIRECT("'all trains &amp; jobs'!"&amp;O15)),CONCATENATE("From: ",INDIRECT("'all trains &amp; jobs'!"&amp;I15)))</f>
        <v xml:space="preserve">From: </v>
      </c>
      <c r="B15" s="352" t="str">
        <f t="shared" ca="1" si="12"/>
        <v xml:space="preserve">From: </v>
      </c>
      <c r="C15" s="352" t="str">
        <f t="shared" ca="1" si="12"/>
        <v xml:space="preserve">From: </v>
      </c>
      <c r="D15" s="352" t="str">
        <f t="shared" ca="1" si="12"/>
        <v xml:space="preserve">From: </v>
      </c>
      <c r="E15" s="352" t="str">
        <f t="shared" ca="1" si="12"/>
        <v xml:space="preserve">From: </v>
      </c>
      <c r="F15" s="352" t="str">
        <f t="shared" ca="1" si="12"/>
        <v xml:space="preserve">From: </v>
      </c>
      <c r="H15" s="339" t="s">
        <v>266</v>
      </c>
      <c r="I15" s="336" t="str">
        <f t="shared" si="10"/>
        <v>d44</v>
      </c>
      <c r="J15" s="336" t="str">
        <f t="shared" si="10"/>
        <v>d45</v>
      </c>
      <c r="K15" s="336" t="str">
        <f t="shared" si="10"/>
        <v>d46</v>
      </c>
      <c r="L15" s="336" t="str">
        <f t="shared" si="10"/>
        <v>d47</v>
      </c>
      <c r="M15" s="336" t="str">
        <f t="shared" si="10"/>
        <v>d48</v>
      </c>
      <c r="N15" s="336" t="str">
        <f t="shared" si="10"/>
        <v>d49</v>
      </c>
      <c r="O15" s="353" t="s">
        <v>441</v>
      </c>
      <c r="P15" s="353" t="s">
        <v>442</v>
      </c>
      <c r="Q15" s="353" t="s">
        <v>443</v>
      </c>
      <c r="R15" s="353" t="s">
        <v>444</v>
      </c>
      <c r="S15" s="353" t="s">
        <v>445</v>
      </c>
      <c r="T15" s="353" t="s">
        <v>446</v>
      </c>
    </row>
    <row r="16" spans="1:20" s="353" customFormat="1" ht="12.75">
      <c r="A16" s="354" t="str">
        <f t="shared" ref="A16:F16" ca="1" si="13">IF(O14="Y",CONCATENATE("To: ",INDIRECT("'all trains &amp; jobs'!"&amp;I16),"  Track",INDIRECT("'all trains &amp; jobs'!"&amp;O16)),CONCATENATE("To: ",INDIRECT("'all trains &amp; jobs'!"&amp;I16)))</f>
        <v xml:space="preserve">To: </v>
      </c>
      <c r="B16" s="354" t="str">
        <f t="shared" ca="1" si="13"/>
        <v xml:space="preserve">To: </v>
      </c>
      <c r="C16" s="354" t="str">
        <f t="shared" ca="1" si="13"/>
        <v xml:space="preserve">To: </v>
      </c>
      <c r="D16" s="354" t="str">
        <f t="shared" ca="1" si="13"/>
        <v xml:space="preserve">To: </v>
      </c>
      <c r="E16" s="354" t="str">
        <f t="shared" ca="1" si="13"/>
        <v xml:space="preserve">To: </v>
      </c>
      <c r="F16" s="354" t="str">
        <f t="shared" ca="1" si="13"/>
        <v xml:space="preserve">To: </v>
      </c>
      <c r="H16" s="339" t="s">
        <v>273</v>
      </c>
      <c r="I16" s="336" t="str">
        <f t="shared" si="10"/>
        <v>e44</v>
      </c>
      <c r="J16" s="336" t="str">
        <f t="shared" si="10"/>
        <v>e45</v>
      </c>
      <c r="K16" s="336" t="str">
        <f t="shared" si="10"/>
        <v>e46</v>
      </c>
      <c r="L16" s="336" t="str">
        <f t="shared" si="10"/>
        <v>e47</v>
      </c>
      <c r="M16" s="336" t="str">
        <f t="shared" si="10"/>
        <v>e48</v>
      </c>
      <c r="N16" s="336" t="str">
        <f t="shared" si="10"/>
        <v>e49</v>
      </c>
      <c r="O16" s="353" t="s">
        <v>447</v>
      </c>
      <c r="P16" s="353" t="s">
        <v>448</v>
      </c>
      <c r="Q16" s="353" t="s">
        <v>449</v>
      </c>
      <c r="R16" s="353" t="s">
        <v>450</v>
      </c>
      <c r="S16" s="353" t="s">
        <v>451</v>
      </c>
      <c r="T16" s="353" t="s">
        <v>452</v>
      </c>
    </row>
    <row r="17" spans="1:14" hidden="1">
      <c r="A17" s="355"/>
      <c r="B17" s="355"/>
      <c r="C17" s="355"/>
      <c r="D17" s="355"/>
      <c r="E17" s="355"/>
      <c r="F17" s="355"/>
      <c r="H17" s="357"/>
      <c r="I17" s="334"/>
      <c r="J17" s="334"/>
      <c r="K17" s="334"/>
      <c r="L17" s="334"/>
      <c r="M17" s="334"/>
      <c r="N17" s="334"/>
    </row>
    <row r="18" spans="1:14" s="359" customFormat="1" ht="174" customHeight="1">
      <c r="A18" s="358">
        <f t="shared" ref="A18:F18" ca="1" si="14">INDIRECT("'all trains &amp; jobs'!"&amp;I18)</f>
        <v>0</v>
      </c>
      <c r="B18" s="358">
        <f t="shared" ca="1" si="14"/>
        <v>0</v>
      </c>
      <c r="C18" s="873">
        <f t="shared" ca="1" si="14"/>
        <v>0</v>
      </c>
      <c r="D18" s="358">
        <f t="shared" ca="1" si="14"/>
        <v>0</v>
      </c>
      <c r="E18" s="358">
        <f t="shared" ca="1" si="14"/>
        <v>0</v>
      </c>
      <c r="F18" s="358">
        <f t="shared" ca="1" si="14"/>
        <v>0</v>
      </c>
      <c r="H18" s="360" t="s">
        <v>280</v>
      </c>
      <c r="I18" s="336" t="str">
        <f t="shared" ref="I18:N18" si="15">CONCATENATE($H18,I$12)</f>
        <v>f44</v>
      </c>
      <c r="J18" s="336" t="str">
        <f t="shared" si="15"/>
        <v>f45</v>
      </c>
      <c r="K18" s="336" t="str">
        <f t="shared" si="15"/>
        <v>f46</v>
      </c>
      <c r="L18" s="336" t="str">
        <f t="shared" si="15"/>
        <v>f47</v>
      </c>
      <c r="M18" s="336" t="str">
        <f t="shared" si="15"/>
        <v>f48</v>
      </c>
      <c r="N18" s="336" t="str">
        <f t="shared" si="15"/>
        <v>f49</v>
      </c>
    </row>
    <row r="19" spans="1:14" s="359" customFormat="1" ht="41.25" customHeight="1">
      <c r="A19" s="358"/>
      <c r="B19" s="358"/>
      <c r="C19" s="873"/>
      <c r="D19" s="358"/>
      <c r="E19" s="358"/>
      <c r="F19" s="361"/>
      <c r="H19" s="360"/>
      <c r="I19" s="360"/>
      <c r="J19" s="360"/>
      <c r="K19" s="360"/>
      <c r="L19" s="360"/>
      <c r="M19" s="360"/>
      <c r="N19" s="360"/>
    </row>
    <row r="20" spans="1:14" ht="3.75" customHeight="1">
      <c r="A20" s="355"/>
      <c r="B20" s="355"/>
      <c r="C20" s="355"/>
      <c r="D20" s="355"/>
      <c r="E20" s="355"/>
      <c r="F20" s="355"/>
      <c r="H20" s="360"/>
      <c r="I20" s="334"/>
      <c r="J20" s="334"/>
      <c r="K20" s="334"/>
      <c r="L20" s="334"/>
      <c r="M20" s="334"/>
      <c r="N20" s="334"/>
    </row>
    <row r="21" spans="1:14" ht="15" customHeight="1">
      <c r="A21" s="404" t="str">
        <f t="shared" ref="A21:F21" ca="1" si="16">CONCATENATE("# ",INDIRECT("'all trains &amp; jobs'!"&amp;I21))</f>
        <v xml:space="preserve"># </v>
      </c>
      <c r="B21" s="404" t="str">
        <f t="shared" ca="1" si="16"/>
        <v xml:space="preserve"># </v>
      </c>
      <c r="C21" s="404" t="str">
        <f t="shared" ca="1" si="16"/>
        <v xml:space="preserve"># </v>
      </c>
      <c r="D21" s="404" t="str">
        <f t="shared" ca="1" si="16"/>
        <v xml:space="preserve"># </v>
      </c>
      <c r="E21" s="404" t="str">
        <f t="shared" ca="1" si="16"/>
        <v xml:space="preserve"># </v>
      </c>
      <c r="F21" s="404" t="str">
        <f t="shared" ca="1" si="16"/>
        <v xml:space="preserve"># </v>
      </c>
      <c r="H21" s="357" t="s">
        <v>281</v>
      </c>
      <c r="I21" s="336" t="str">
        <f t="shared" ref="I21:N21" si="17">CONCATENATE($H21,I$12)</f>
        <v>a44</v>
      </c>
      <c r="J21" s="336" t="str">
        <f t="shared" si="17"/>
        <v>a45</v>
      </c>
      <c r="K21" s="336" t="str">
        <f t="shared" si="17"/>
        <v>a46</v>
      </c>
      <c r="L21" s="336" t="str">
        <f t="shared" si="17"/>
        <v>a47</v>
      </c>
      <c r="M21" s="336" t="str">
        <f t="shared" si="17"/>
        <v>a48</v>
      </c>
      <c r="N21" s="336" t="str">
        <f t="shared" si="17"/>
        <v>a49</v>
      </c>
    </row>
    <row r="22" spans="1:14">
      <c r="A22" s="370"/>
      <c r="B22" s="370"/>
      <c r="C22" s="370"/>
      <c r="D22" s="370"/>
      <c r="E22" s="370"/>
      <c r="F22" s="370"/>
      <c r="H22" s="334"/>
      <c r="I22" s="334"/>
      <c r="J22" s="334"/>
      <c r="K22" s="334"/>
      <c r="L22" s="334"/>
      <c r="M22" s="334"/>
      <c r="N22" s="334"/>
    </row>
  </sheetData>
  <mergeCells count="1">
    <mergeCell ref="C18:C19"/>
  </mergeCells>
  <pageMargins left="0.25" right="0" top="0.25" bottom="0.25" header="0.51180555555555496" footer="0.51180555555555496"/>
  <pageSetup paperSize="9" firstPageNumber="0" orientation="landscape" horizontalDpi="300" verticalDpi="300"/>
  <rowBreaks count="1" manualBreakCount="1">
    <brk id="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BFBF"/>
    <pageSetUpPr fitToPage="1"/>
  </sheetPr>
  <dimension ref="A1:AMK10"/>
  <sheetViews>
    <sheetView zoomScaleNormal="100" workbookViewId="0">
      <pane ySplit="3" topLeftCell="A4" activePane="bottomLeft" state="frozen"/>
      <selection pane="bottomLeft" activeCell="AI4" sqref="AI4"/>
    </sheetView>
  </sheetViews>
  <sheetFormatPr baseColWidth="10" defaultColWidth="9.140625" defaultRowHeight="15"/>
  <cols>
    <col min="1" max="7" width="3.7109375" style="273" customWidth="1"/>
    <col min="8" max="8" width="2" style="273" customWidth="1"/>
    <col min="9" max="14" width="3.7109375" style="273" customWidth="1"/>
    <col min="15" max="15" width="5.85546875" style="273" customWidth="1"/>
    <col min="16" max="16" width="5.7109375" style="273" customWidth="1"/>
    <col min="17" max="24" width="3.7109375" style="273" customWidth="1"/>
    <col min="25" max="25" width="2" style="273" customWidth="1"/>
    <col min="26" max="33" width="3.7109375" style="273" customWidth="1"/>
    <col min="34" max="1025" width="11.42578125" style="273"/>
  </cols>
  <sheetData>
    <row r="1" spans="1:33" s="405" customFormat="1">
      <c r="B1" s="874" t="s">
        <v>453</v>
      </c>
      <c r="C1" s="874"/>
      <c r="D1" s="874"/>
      <c r="E1" s="874"/>
      <c r="F1" s="874"/>
      <c r="G1" s="874"/>
      <c r="H1" s="281"/>
      <c r="I1" s="874" t="s">
        <v>453</v>
      </c>
      <c r="J1" s="874"/>
      <c r="K1" s="874"/>
      <c r="L1" s="874"/>
      <c r="M1" s="874"/>
      <c r="N1" s="874"/>
      <c r="P1" s="273"/>
      <c r="Q1" s="875" t="s">
        <v>454</v>
      </c>
      <c r="R1" s="875"/>
      <c r="S1" s="875"/>
      <c r="T1" s="875"/>
      <c r="U1" s="875"/>
      <c r="V1" s="875"/>
      <c r="W1" s="875"/>
      <c r="X1" s="875"/>
      <c r="Z1" s="876" t="s">
        <v>455</v>
      </c>
      <c r="AA1" s="876"/>
      <c r="AB1" s="876"/>
      <c r="AC1" s="876"/>
      <c r="AD1" s="876"/>
      <c r="AE1" s="876"/>
      <c r="AF1" s="876"/>
      <c r="AG1" s="876"/>
    </row>
    <row r="2" spans="1:33" s="405" customFormat="1">
      <c r="B2" s="877" t="s">
        <v>456</v>
      </c>
      <c r="C2" s="877"/>
      <c r="D2" s="877"/>
      <c r="E2" s="877"/>
      <c r="F2" s="877"/>
      <c r="G2" s="877"/>
      <c r="H2" s="281"/>
      <c r="I2" s="877" t="s">
        <v>457</v>
      </c>
      <c r="J2" s="877"/>
      <c r="K2" s="877"/>
      <c r="L2" s="877"/>
      <c r="M2" s="877"/>
      <c r="N2" s="877"/>
      <c r="Q2" s="877" t="s">
        <v>458</v>
      </c>
      <c r="R2" s="877"/>
      <c r="S2" s="877"/>
      <c r="T2" s="877"/>
      <c r="U2" s="877"/>
      <c r="V2" s="877"/>
      <c r="W2" s="877"/>
      <c r="X2" s="877"/>
      <c r="Z2" s="877" t="s">
        <v>459</v>
      </c>
      <c r="AA2" s="877"/>
      <c r="AB2" s="877"/>
      <c r="AC2" s="877"/>
      <c r="AD2" s="877"/>
      <c r="AE2" s="877"/>
      <c r="AF2" s="877"/>
      <c r="AG2" s="877"/>
    </row>
    <row r="3" spans="1:33" s="405" customFormat="1">
      <c r="B3" s="406">
        <v>1</v>
      </c>
      <c r="C3" s="407">
        <v>2</v>
      </c>
      <c r="D3" s="407">
        <v>3</v>
      </c>
      <c r="E3" s="407">
        <v>4</v>
      </c>
      <c r="F3" s="407">
        <v>5</v>
      </c>
      <c r="G3" s="408">
        <v>6</v>
      </c>
      <c r="H3" s="281"/>
      <c r="I3" s="406">
        <v>1</v>
      </c>
      <c r="J3" s="407">
        <v>2</v>
      </c>
      <c r="K3" s="407">
        <v>3</v>
      </c>
      <c r="L3" s="407">
        <v>4</v>
      </c>
      <c r="M3" s="407">
        <v>5</v>
      </c>
      <c r="N3" s="408">
        <v>6</v>
      </c>
      <c r="Q3" s="406">
        <v>1</v>
      </c>
      <c r="R3" s="407">
        <v>2</v>
      </c>
      <c r="S3" s="407">
        <v>3</v>
      </c>
      <c r="T3" s="407">
        <v>4</v>
      </c>
      <c r="U3" s="407">
        <v>5</v>
      </c>
      <c r="V3" s="407">
        <v>6</v>
      </c>
      <c r="W3" s="407">
        <v>7</v>
      </c>
      <c r="X3" s="408">
        <v>8</v>
      </c>
      <c r="Z3" s="406">
        <v>1</v>
      </c>
      <c r="AA3" s="407">
        <v>2</v>
      </c>
      <c r="AB3" s="407">
        <v>3</v>
      </c>
      <c r="AC3" s="407">
        <v>4</v>
      </c>
      <c r="AD3" s="407">
        <v>5</v>
      </c>
      <c r="AE3" s="407">
        <v>6</v>
      </c>
      <c r="AF3" s="407">
        <v>7</v>
      </c>
      <c r="AG3" s="408">
        <v>8</v>
      </c>
    </row>
    <row r="4" spans="1:33" s="413" customFormat="1" ht="216" customHeight="1">
      <c r="A4" s="409" t="s">
        <v>460</v>
      </c>
      <c r="B4" s="410"/>
      <c r="C4" s="410" t="s">
        <v>461</v>
      </c>
      <c r="D4" s="410" t="s">
        <v>462</v>
      </c>
      <c r="E4" s="410" t="s">
        <v>463</v>
      </c>
      <c r="F4" s="410" t="s">
        <v>464</v>
      </c>
      <c r="G4" s="410" t="s">
        <v>465</v>
      </c>
      <c r="H4" s="411"/>
      <c r="I4" s="410"/>
      <c r="J4" s="412" t="s">
        <v>466</v>
      </c>
      <c r="K4" s="410" t="s">
        <v>467</v>
      </c>
      <c r="L4" s="410" t="s">
        <v>468</v>
      </c>
      <c r="M4" s="410" t="s">
        <v>469</v>
      </c>
      <c r="N4" s="410" t="s">
        <v>470</v>
      </c>
      <c r="Q4" s="410" t="s">
        <v>471</v>
      </c>
      <c r="R4" s="410"/>
      <c r="S4" s="410" t="s">
        <v>472</v>
      </c>
      <c r="T4" s="410" t="s">
        <v>473</v>
      </c>
      <c r="U4" s="410"/>
      <c r="V4" s="410" t="s">
        <v>474</v>
      </c>
      <c r="W4" s="410" t="s">
        <v>475</v>
      </c>
      <c r="X4" s="410"/>
      <c r="Z4" s="410"/>
      <c r="AA4" s="410" t="s">
        <v>476</v>
      </c>
      <c r="AB4" s="410" t="s">
        <v>477</v>
      </c>
      <c r="AC4" s="410" t="s">
        <v>478</v>
      </c>
      <c r="AD4" s="410" t="s">
        <v>479</v>
      </c>
      <c r="AE4" s="410" t="s">
        <v>480</v>
      </c>
      <c r="AF4" s="410" t="s">
        <v>481</v>
      </c>
      <c r="AG4" s="410"/>
    </row>
    <row r="5" spans="1:33" s="413" customFormat="1">
      <c r="A5" s="409"/>
      <c r="B5" s="410"/>
      <c r="C5" s="410"/>
      <c r="D5" s="410"/>
      <c r="E5" s="410"/>
      <c r="F5" s="410"/>
      <c r="G5" s="410"/>
      <c r="H5" s="411"/>
      <c r="I5" s="410"/>
      <c r="J5" s="410"/>
      <c r="K5" s="410"/>
      <c r="L5" s="410"/>
      <c r="M5" s="410"/>
      <c r="N5" s="410"/>
      <c r="Q5" s="410"/>
      <c r="R5" s="410"/>
      <c r="S5" s="410"/>
      <c r="T5" s="410"/>
      <c r="U5" s="410"/>
      <c r="V5" s="410"/>
      <c r="W5" s="410"/>
      <c r="X5" s="410"/>
      <c r="Z5" s="410"/>
      <c r="AA5" s="410"/>
      <c r="AB5" s="410"/>
      <c r="AC5" s="410"/>
      <c r="AD5" s="410"/>
      <c r="AE5" s="410"/>
      <c r="AF5" s="410"/>
      <c r="AG5" s="410"/>
    </row>
    <row r="6" spans="1:33" s="413" customFormat="1" ht="15" customHeight="1">
      <c r="A6" s="409"/>
      <c r="B6" s="410"/>
      <c r="C6" s="410"/>
      <c r="D6" s="410"/>
      <c r="E6" s="410"/>
      <c r="F6" s="410"/>
      <c r="G6" s="410"/>
      <c r="H6" s="411"/>
      <c r="I6" s="410"/>
      <c r="J6" s="410"/>
      <c r="K6" s="410"/>
      <c r="L6" s="410"/>
      <c r="M6" s="410"/>
      <c r="N6" s="410"/>
      <c r="Q6" s="410"/>
      <c r="R6" s="410"/>
      <c r="S6" s="410"/>
      <c r="T6" s="410"/>
      <c r="U6" s="410"/>
      <c r="V6" s="410"/>
      <c r="W6" s="410"/>
      <c r="X6" s="410"/>
      <c r="Z6" s="410"/>
      <c r="AA6" s="410"/>
      <c r="AB6" s="410"/>
      <c r="AC6" s="410"/>
      <c r="AD6" s="410"/>
      <c r="AE6" s="410"/>
      <c r="AF6" s="410"/>
      <c r="AG6" s="410"/>
    </row>
    <row r="7" spans="1:33" s="417" customFormat="1" ht="90" customHeight="1">
      <c r="A7" s="414" t="s">
        <v>482</v>
      </c>
      <c r="B7" s="415"/>
      <c r="C7" s="415"/>
      <c r="D7" s="415"/>
      <c r="E7" s="415"/>
      <c r="F7" s="415"/>
      <c r="G7" s="415"/>
      <c r="H7" s="416"/>
      <c r="I7" s="415"/>
      <c r="J7" s="415"/>
      <c r="K7" s="415"/>
      <c r="L7" s="415"/>
      <c r="M7" s="415"/>
      <c r="N7" s="415"/>
      <c r="Q7" s="415"/>
      <c r="R7" s="415"/>
      <c r="S7" s="415"/>
      <c r="T7" s="415"/>
      <c r="U7" s="415"/>
      <c r="V7" s="415"/>
      <c r="W7" s="415"/>
      <c r="X7" s="415"/>
      <c r="Z7" s="415"/>
      <c r="AA7" s="415"/>
      <c r="AB7" s="415"/>
      <c r="AC7" s="415"/>
      <c r="AD7" s="415"/>
      <c r="AE7" s="415"/>
      <c r="AF7" s="415"/>
      <c r="AG7" s="415"/>
    </row>
    <row r="8" spans="1:33" ht="26.25" customHeight="1">
      <c r="B8" s="418"/>
      <c r="C8" s="418"/>
      <c r="D8" s="418"/>
      <c r="E8" s="418"/>
      <c r="F8" s="418"/>
      <c r="G8" s="418"/>
      <c r="I8" s="418"/>
      <c r="J8" s="418"/>
      <c r="K8" s="418"/>
      <c r="L8" s="418"/>
      <c r="M8" s="418"/>
      <c r="N8" s="418"/>
      <c r="Q8" s="418"/>
      <c r="R8" s="418"/>
      <c r="S8" s="418"/>
      <c r="T8" s="418"/>
      <c r="U8" s="418"/>
      <c r="V8" s="418"/>
      <c r="W8" s="418"/>
      <c r="X8" s="418"/>
      <c r="Z8" s="418"/>
      <c r="AA8" s="418"/>
      <c r="AB8" s="418"/>
      <c r="AC8" s="418"/>
      <c r="AD8" s="418"/>
      <c r="AE8" s="418"/>
      <c r="AF8" s="418"/>
      <c r="AG8" s="418"/>
    </row>
    <row r="9" spans="1:33" ht="14.25" customHeight="1">
      <c r="B9" s="419"/>
      <c r="C9" s="419"/>
      <c r="D9" s="419"/>
      <c r="E9" s="419"/>
      <c r="F9" s="419"/>
      <c r="G9" s="419"/>
      <c r="H9" s="420"/>
      <c r="I9" s="419"/>
      <c r="J9" s="419"/>
      <c r="K9" s="419"/>
      <c r="L9" s="419"/>
      <c r="M9" s="419"/>
      <c r="N9" s="419"/>
      <c r="O9" s="421"/>
      <c r="P9" s="422"/>
      <c r="Q9" s="419"/>
      <c r="R9" s="419"/>
      <c r="S9" s="419"/>
      <c r="T9" s="419"/>
      <c r="U9" s="419"/>
      <c r="V9" s="419"/>
      <c r="W9" s="419"/>
      <c r="X9" s="419"/>
      <c r="Y9" s="422"/>
      <c r="Z9" s="419"/>
      <c r="AA9" s="419"/>
      <c r="AB9" s="419"/>
      <c r="AC9" s="419"/>
      <c r="AD9" s="419"/>
      <c r="AE9" s="419"/>
      <c r="AF9" s="419"/>
      <c r="AG9" s="419"/>
    </row>
    <row r="10" spans="1:33" ht="215.25">
      <c r="A10" s="409" t="s">
        <v>483</v>
      </c>
      <c r="B10" s="423"/>
      <c r="C10" s="412" t="s">
        <v>484</v>
      </c>
      <c r="D10" s="412" t="s">
        <v>471</v>
      </c>
      <c r="E10" s="412"/>
      <c r="F10" s="412" t="s">
        <v>478</v>
      </c>
      <c r="G10" s="410" t="s">
        <v>485</v>
      </c>
      <c r="I10" s="423"/>
      <c r="J10" s="412"/>
      <c r="K10" s="412" t="s">
        <v>486</v>
      </c>
      <c r="L10" s="412" t="s">
        <v>487</v>
      </c>
      <c r="M10" s="412" t="s">
        <v>488</v>
      </c>
      <c r="N10" s="412" t="s">
        <v>489</v>
      </c>
      <c r="O10" s="421"/>
      <c r="P10" s="422"/>
      <c r="Q10" s="412" t="s">
        <v>465</v>
      </c>
      <c r="R10" s="412"/>
      <c r="S10" s="412" t="s">
        <v>490</v>
      </c>
      <c r="T10" s="412" t="s">
        <v>462</v>
      </c>
      <c r="U10" s="412" t="s">
        <v>473</v>
      </c>
      <c r="V10" s="412" t="s">
        <v>474</v>
      </c>
      <c r="W10" s="412" t="s">
        <v>466</v>
      </c>
      <c r="X10" s="423"/>
      <c r="Y10" s="420"/>
      <c r="Z10" s="423"/>
      <c r="AA10" s="412" t="s">
        <v>491</v>
      </c>
      <c r="AB10" s="412" t="s">
        <v>480</v>
      </c>
      <c r="AC10" s="412" t="s">
        <v>492</v>
      </c>
      <c r="AD10" s="412" t="s">
        <v>463</v>
      </c>
      <c r="AE10" s="412" t="s">
        <v>464</v>
      </c>
      <c r="AF10" s="412" t="s">
        <v>481</v>
      </c>
      <c r="AG10" s="423"/>
    </row>
  </sheetData>
  <mergeCells count="8">
    <mergeCell ref="B1:G1"/>
    <mergeCell ref="I1:N1"/>
    <mergeCell ref="Q1:X1"/>
    <mergeCell ref="Z1:AG1"/>
    <mergeCell ref="B2:G2"/>
    <mergeCell ref="I2:N2"/>
    <mergeCell ref="Q2:X2"/>
    <mergeCell ref="Z2:AG2"/>
  </mergeCells>
  <pageMargins left="0.7" right="0.7" top="0.78749999999999998" bottom="0.78749999999999998" header="0.51180555555555496" footer="0.51180555555555496"/>
  <pageSetup paperSize="9" firstPageNumber="0"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0"/>
  <sheetViews>
    <sheetView zoomScaleNormal="100" workbookViewId="0">
      <selection activeCell="AL16" sqref="AL16"/>
    </sheetView>
  </sheetViews>
  <sheetFormatPr baseColWidth="10" defaultColWidth="9.140625" defaultRowHeight="15"/>
  <cols>
    <col min="1" max="1" width="15.5703125" customWidth="1"/>
    <col min="2" max="2" width="9.140625" customWidth="1"/>
    <col min="3" max="3" width="24.5703125" customWidth="1"/>
    <col min="4" max="1025" width="11.42578125"/>
  </cols>
  <sheetData>
    <row r="2" spans="1:6">
      <c r="A2" t="s">
        <v>12</v>
      </c>
      <c r="B2" t="s">
        <v>493</v>
      </c>
      <c r="F2" s="424"/>
    </row>
    <row r="3" spans="1:6">
      <c r="A3" t="s">
        <v>494</v>
      </c>
      <c r="B3" t="s">
        <v>495</v>
      </c>
      <c r="C3" t="str">
        <f t="shared" ref="C3:C50" si="0">+A3</f>
        <v>Parkwater 1</v>
      </c>
      <c r="D3" t="s">
        <v>383</v>
      </c>
      <c r="F3" s="424">
        <v>1</v>
      </c>
    </row>
    <row r="4" spans="1:6">
      <c r="A4" t="s">
        <v>496</v>
      </c>
      <c r="B4" t="s">
        <v>497</v>
      </c>
      <c r="C4" t="str">
        <f t="shared" si="0"/>
        <v>Parkwater 2</v>
      </c>
      <c r="D4" t="s">
        <v>383</v>
      </c>
      <c r="F4" s="424">
        <v>1</v>
      </c>
    </row>
    <row r="5" spans="1:6">
      <c r="A5" t="s">
        <v>498</v>
      </c>
      <c r="B5" t="s">
        <v>499</v>
      </c>
      <c r="C5" t="str">
        <f t="shared" si="0"/>
        <v>Parkwater 3</v>
      </c>
      <c r="D5" t="s">
        <v>383</v>
      </c>
      <c r="F5" s="424">
        <v>1</v>
      </c>
    </row>
    <row r="6" spans="1:6">
      <c r="A6" t="s">
        <v>500</v>
      </c>
      <c r="B6" t="s">
        <v>501</v>
      </c>
      <c r="C6" t="str">
        <f t="shared" si="0"/>
        <v>Parkwater 4</v>
      </c>
      <c r="D6" t="s">
        <v>383</v>
      </c>
      <c r="F6" s="424">
        <v>1</v>
      </c>
    </row>
    <row r="7" spans="1:6">
      <c r="A7" t="s">
        <v>502</v>
      </c>
      <c r="B7" t="s">
        <v>503</v>
      </c>
      <c r="C7" t="str">
        <f t="shared" si="0"/>
        <v>Parkwater 5</v>
      </c>
      <c r="D7" t="s">
        <v>383</v>
      </c>
      <c r="F7" s="424">
        <v>1</v>
      </c>
    </row>
    <row r="8" spans="1:6">
      <c r="A8" t="s">
        <v>504</v>
      </c>
      <c r="B8" t="s">
        <v>505</v>
      </c>
      <c r="C8" t="str">
        <f t="shared" si="0"/>
        <v>Parkwater 6</v>
      </c>
      <c r="D8" t="s">
        <v>383</v>
      </c>
      <c r="F8" s="424">
        <v>1</v>
      </c>
    </row>
    <row r="9" spans="1:6">
      <c r="A9" t="s">
        <v>506</v>
      </c>
      <c r="B9" t="s">
        <v>507</v>
      </c>
      <c r="C9" t="str">
        <f t="shared" si="0"/>
        <v>Parkwater 7a</v>
      </c>
      <c r="D9" t="s">
        <v>383</v>
      </c>
      <c r="F9" s="424">
        <v>1</v>
      </c>
    </row>
    <row r="10" spans="1:6">
      <c r="A10" t="s">
        <v>508</v>
      </c>
      <c r="B10" t="s">
        <v>509</v>
      </c>
      <c r="C10" t="str">
        <f t="shared" si="0"/>
        <v>Parkwater 7b</v>
      </c>
      <c r="D10" t="s">
        <v>383</v>
      </c>
      <c r="F10" s="424">
        <v>2</v>
      </c>
    </row>
    <row r="11" spans="1:6">
      <c r="A11" t="s">
        <v>510</v>
      </c>
      <c r="B11" t="s">
        <v>511</v>
      </c>
      <c r="C11" t="str">
        <f t="shared" si="0"/>
        <v>Erehwyna 1</v>
      </c>
      <c r="D11" t="s">
        <v>356</v>
      </c>
      <c r="F11" s="424">
        <v>2</v>
      </c>
    </row>
    <row r="12" spans="1:6">
      <c r="A12" t="s">
        <v>512</v>
      </c>
      <c r="B12" t="s">
        <v>513</v>
      </c>
      <c r="C12" t="str">
        <f t="shared" si="0"/>
        <v>Erehwyna 2</v>
      </c>
      <c r="D12" t="s">
        <v>356</v>
      </c>
      <c r="F12" s="424">
        <v>3</v>
      </c>
    </row>
    <row r="13" spans="1:6">
      <c r="A13" t="s">
        <v>514</v>
      </c>
      <c r="B13" t="s">
        <v>515</v>
      </c>
      <c r="C13" t="str">
        <f t="shared" si="0"/>
        <v>Erehwyna 3</v>
      </c>
      <c r="D13" t="s">
        <v>356</v>
      </c>
      <c r="F13" s="424">
        <v>2</v>
      </c>
    </row>
    <row r="14" spans="1:6">
      <c r="A14" t="s">
        <v>516</v>
      </c>
      <c r="B14" t="s">
        <v>517</v>
      </c>
      <c r="C14" t="str">
        <f t="shared" si="0"/>
        <v>Erehwyna 4</v>
      </c>
      <c r="D14" t="s">
        <v>356</v>
      </c>
      <c r="F14" s="424">
        <v>2</v>
      </c>
    </row>
    <row r="15" spans="1:6">
      <c r="A15" t="s">
        <v>518</v>
      </c>
      <c r="B15" t="s">
        <v>519</v>
      </c>
      <c r="C15" t="str">
        <f t="shared" si="0"/>
        <v>Erehwyna 5</v>
      </c>
      <c r="D15" t="s">
        <v>356</v>
      </c>
      <c r="F15" s="424">
        <v>2</v>
      </c>
    </row>
    <row r="16" spans="1:6">
      <c r="A16" t="s">
        <v>520</v>
      </c>
      <c r="B16" t="s">
        <v>521</v>
      </c>
      <c r="C16" t="str">
        <f t="shared" si="0"/>
        <v>Erehwyna 6</v>
      </c>
      <c r="D16" t="s">
        <v>356</v>
      </c>
      <c r="F16" s="424">
        <v>3</v>
      </c>
    </row>
    <row r="17" spans="1:6">
      <c r="A17" t="s">
        <v>522</v>
      </c>
      <c r="B17" t="s">
        <v>523</v>
      </c>
      <c r="C17" t="str">
        <f t="shared" si="0"/>
        <v>Erehwyna 7</v>
      </c>
      <c r="D17" t="s">
        <v>356</v>
      </c>
      <c r="F17" s="424">
        <v>3</v>
      </c>
    </row>
    <row r="18" spans="1:6">
      <c r="A18" t="s">
        <v>524</v>
      </c>
      <c r="B18" t="s">
        <v>525</v>
      </c>
      <c r="C18" t="str">
        <f t="shared" si="0"/>
        <v>Whitehall 1</v>
      </c>
      <c r="D18" t="s">
        <v>526</v>
      </c>
      <c r="F18" s="424">
        <v>2</v>
      </c>
    </row>
    <row r="19" spans="1:6">
      <c r="A19" t="s">
        <v>527</v>
      </c>
      <c r="B19" t="s">
        <v>528</v>
      </c>
      <c r="C19" t="str">
        <f t="shared" si="0"/>
        <v>Whitehall 2</v>
      </c>
      <c r="D19" t="s">
        <v>526</v>
      </c>
      <c r="F19" s="424">
        <v>2</v>
      </c>
    </row>
    <row r="20" spans="1:6">
      <c r="A20" t="s">
        <v>529</v>
      </c>
      <c r="B20" t="s">
        <v>530</v>
      </c>
      <c r="C20" t="str">
        <f t="shared" si="0"/>
        <v>Whitehall 3</v>
      </c>
      <c r="D20" t="s">
        <v>526</v>
      </c>
      <c r="F20" s="424">
        <v>2</v>
      </c>
    </row>
    <row r="21" spans="1:6">
      <c r="A21" t="s">
        <v>531</v>
      </c>
      <c r="B21" t="s">
        <v>532</v>
      </c>
      <c r="C21" t="str">
        <f t="shared" si="0"/>
        <v>Haslingen 1</v>
      </c>
      <c r="D21" t="s">
        <v>533</v>
      </c>
      <c r="F21" s="424">
        <v>2</v>
      </c>
    </row>
    <row r="22" spans="1:6">
      <c r="A22" t="s">
        <v>534</v>
      </c>
      <c r="B22" t="s">
        <v>535</v>
      </c>
      <c r="C22" t="str">
        <f t="shared" si="0"/>
        <v>Haslingen 2</v>
      </c>
      <c r="D22" t="s">
        <v>533</v>
      </c>
      <c r="F22" s="424">
        <v>2</v>
      </c>
    </row>
    <row r="23" spans="1:6">
      <c r="A23" t="s">
        <v>536</v>
      </c>
      <c r="B23" t="s">
        <v>537</v>
      </c>
      <c r="C23" t="str">
        <f t="shared" si="0"/>
        <v>Haslingen 3</v>
      </c>
      <c r="D23" t="s">
        <v>533</v>
      </c>
      <c r="F23" s="424">
        <v>2</v>
      </c>
    </row>
    <row r="24" spans="1:6">
      <c r="A24" t="s">
        <v>538</v>
      </c>
      <c r="B24" t="s">
        <v>539</v>
      </c>
      <c r="C24" t="str">
        <f t="shared" si="0"/>
        <v>Ocala 1</v>
      </c>
      <c r="D24" t="s">
        <v>540</v>
      </c>
      <c r="F24" s="424">
        <v>2</v>
      </c>
    </row>
    <row r="25" spans="1:6">
      <c r="A25" t="s">
        <v>541</v>
      </c>
      <c r="B25" t="s">
        <v>542</v>
      </c>
      <c r="C25" t="str">
        <f t="shared" si="0"/>
        <v>Ocala 2</v>
      </c>
      <c r="D25" t="s">
        <v>540</v>
      </c>
      <c r="F25" s="424">
        <v>2</v>
      </c>
    </row>
    <row r="26" spans="1:6">
      <c r="A26" t="s">
        <v>543</v>
      </c>
      <c r="B26" t="s">
        <v>544</v>
      </c>
      <c r="C26" t="str">
        <f t="shared" si="0"/>
        <v>Trunklaid 1</v>
      </c>
      <c r="D26" t="s">
        <v>146</v>
      </c>
      <c r="F26" s="424">
        <v>1</v>
      </c>
    </row>
    <row r="27" spans="1:6">
      <c r="A27" t="s">
        <v>545</v>
      </c>
      <c r="B27" t="s">
        <v>546</v>
      </c>
      <c r="C27" t="str">
        <f t="shared" si="0"/>
        <v>Trunklaid 2</v>
      </c>
      <c r="D27" t="s">
        <v>146</v>
      </c>
      <c r="F27" s="424">
        <v>1</v>
      </c>
    </row>
    <row r="28" spans="1:6">
      <c r="A28" t="s">
        <v>547</v>
      </c>
      <c r="B28" t="s">
        <v>548</v>
      </c>
      <c r="C28" t="str">
        <f t="shared" si="0"/>
        <v>Rocky Point 1</v>
      </c>
      <c r="D28" t="s">
        <v>243</v>
      </c>
      <c r="F28" s="424">
        <v>1</v>
      </c>
    </row>
    <row r="29" spans="1:6">
      <c r="A29" t="s">
        <v>549</v>
      </c>
      <c r="B29" t="s">
        <v>550</v>
      </c>
      <c r="C29" t="str">
        <f t="shared" si="0"/>
        <v>Rocky Point 2</v>
      </c>
      <c r="D29" t="s">
        <v>243</v>
      </c>
      <c r="F29" s="424">
        <v>2</v>
      </c>
    </row>
    <row r="30" spans="1:6">
      <c r="A30" t="s">
        <v>551</v>
      </c>
      <c r="B30" t="s">
        <v>552</v>
      </c>
      <c r="C30" t="str">
        <f t="shared" si="0"/>
        <v>Fremont 1</v>
      </c>
      <c r="D30" t="s">
        <v>553</v>
      </c>
      <c r="F30" s="424">
        <v>2</v>
      </c>
    </row>
    <row r="31" spans="1:6">
      <c r="A31" t="s">
        <v>554</v>
      </c>
      <c r="B31" t="s">
        <v>555</v>
      </c>
      <c r="C31" t="str">
        <f t="shared" si="0"/>
        <v>Fremont 2</v>
      </c>
      <c r="D31" t="s">
        <v>553</v>
      </c>
      <c r="F31" s="424">
        <v>1</v>
      </c>
    </row>
    <row r="32" spans="1:6">
      <c r="A32" t="s">
        <v>556</v>
      </c>
      <c r="B32" t="s">
        <v>557</v>
      </c>
      <c r="C32" t="str">
        <f t="shared" si="0"/>
        <v>Fremont Yard 1</v>
      </c>
      <c r="D32" t="s">
        <v>558</v>
      </c>
      <c r="F32" s="424">
        <v>2</v>
      </c>
    </row>
    <row r="33" spans="1:6">
      <c r="A33" t="s">
        <v>559</v>
      </c>
      <c r="B33" t="s">
        <v>560</v>
      </c>
      <c r="C33" t="str">
        <f t="shared" si="0"/>
        <v>Fremont Yard 2</v>
      </c>
      <c r="D33" t="s">
        <v>558</v>
      </c>
      <c r="F33" s="424">
        <v>1</v>
      </c>
    </row>
    <row r="34" spans="1:6">
      <c r="A34" s="425" t="s">
        <v>561</v>
      </c>
      <c r="B34" s="425" t="s">
        <v>562</v>
      </c>
      <c r="C34" t="str">
        <f t="shared" si="0"/>
        <v>Aberdeen Yard 1</v>
      </c>
      <c r="D34" t="s">
        <v>176</v>
      </c>
      <c r="F34" s="424">
        <v>1</v>
      </c>
    </row>
    <row r="35" spans="1:6">
      <c r="A35" s="425" t="s">
        <v>563</v>
      </c>
      <c r="B35" s="425" t="s">
        <v>564</v>
      </c>
      <c r="C35" t="str">
        <f t="shared" si="0"/>
        <v>Aberdeen Yard 2</v>
      </c>
      <c r="D35" t="s">
        <v>176</v>
      </c>
      <c r="F35" s="424">
        <v>1</v>
      </c>
    </row>
    <row r="36" spans="1:6">
      <c r="C36">
        <f t="shared" si="0"/>
        <v>0</v>
      </c>
      <c r="F36" s="424">
        <v>1</v>
      </c>
    </row>
    <row r="37" spans="1:6">
      <c r="C37">
        <f t="shared" si="0"/>
        <v>0</v>
      </c>
      <c r="F37" s="424">
        <v>1</v>
      </c>
    </row>
    <row r="38" spans="1:6">
      <c r="C38">
        <f t="shared" si="0"/>
        <v>0</v>
      </c>
      <c r="F38" s="424">
        <v>1</v>
      </c>
    </row>
    <row r="39" spans="1:6">
      <c r="C39">
        <f t="shared" si="0"/>
        <v>0</v>
      </c>
      <c r="F39" s="424">
        <v>1</v>
      </c>
    </row>
    <row r="40" spans="1:6">
      <c r="C40">
        <f t="shared" si="0"/>
        <v>0</v>
      </c>
      <c r="F40" s="424">
        <v>1</v>
      </c>
    </row>
    <row r="41" spans="1:6">
      <c r="C41">
        <f t="shared" si="0"/>
        <v>0</v>
      </c>
      <c r="F41" s="424">
        <v>1</v>
      </c>
    </row>
    <row r="42" spans="1:6">
      <c r="C42">
        <f t="shared" si="0"/>
        <v>0</v>
      </c>
      <c r="F42" s="424">
        <v>1</v>
      </c>
    </row>
    <row r="43" spans="1:6">
      <c r="C43">
        <f t="shared" si="0"/>
        <v>0</v>
      </c>
      <c r="F43" s="424">
        <v>3</v>
      </c>
    </row>
    <row r="44" spans="1:6">
      <c r="C44">
        <f t="shared" si="0"/>
        <v>0</v>
      </c>
      <c r="F44" s="424">
        <v>3</v>
      </c>
    </row>
    <row r="45" spans="1:6">
      <c r="C45">
        <f t="shared" si="0"/>
        <v>0</v>
      </c>
      <c r="F45" s="424">
        <v>2</v>
      </c>
    </row>
    <row r="46" spans="1:6">
      <c r="C46">
        <f t="shared" si="0"/>
        <v>0</v>
      </c>
      <c r="F46" s="424">
        <v>2</v>
      </c>
    </row>
    <row r="47" spans="1:6">
      <c r="C47">
        <f t="shared" si="0"/>
        <v>0</v>
      </c>
      <c r="F47" s="424">
        <v>2</v>
      </c>
    </row>
    <row r="48" spans="1:6">
      <c r="C48">
        <f t="shared" si="0"/>
        <v>0</v>
      </c>
      <c r="F48" s="424">
        <v>3</v>
      </c>
    </row>
    <row r="49" spans="3:6">
      <c r="C49">
        <f t="shared" si="0"/>
        <v>0</v>
      </c>
      <c r="F49" s="424">
        <v>3</v>
      </c>
    </row>
    <row r="50" spans="3:6">
      <c r="C50">
        <f t="shared" si="0"/>
        <v>0</v>
      </c>
      <c r="F50" s="424">
        <v>2</v>
      </c>
    </row>
  </sheetData>
  <pageMargins left="0.7" right="0.7" top="0.75" bottom="0.75" header="0.51180555555555496" footer="0.51180555555555496"/>
  <pageSetup firstPageNumber="0"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B9B8"/>
    <pageSetUpPr fitToPage="1"/>
  </sheetPr>
  <dimension ref="A1:AMK30"/>
  <sheetViews>
    <sheetView topLeftCell="C8" zoomScale="80" zoomScaleNormal="80" workbookViewId="0">
      <selection activeCell="D18" sqref="D18"/>
    </sheetView>
  </sheetViews>
  <sheetFormatPr baseColWidth="10" defaultColWidth="9.140625" defaultRowHeight="15"/>
  <cols>
    <col min="1" max="6" width="28.7109375" style="344" customWidth="1"/>
    <col min="7" max="7" width="3.7109375" style="344" customWidth="1"/>
    <col min="8" max="14" width="11.42578125" style="344" customWidth="1"/>
    <col min="15" max="20" width="6.7109375" style="344" customWidth="1"/>
    <col min="21" max="1025" width="9.140625" style="344"/>
    <col min="1026" max="16384" width="9.140625" style="126"/>
  </cols>
  <sheetData>
    <row r="1" spans="1:20" ht="35.25" customHeight="1" thickTop="1">
      <c r="A1" s="345" t="s">
        <v>263</v>
      </c>
      <c r="B1" s="345" t="s">
        <v>263</v>
      </c>
      <c r="C1" s="345" t="s">
        <v>263</v>
      </c>
      <c r="D1" s="345" t="s">
        <v>263</v>
      </c>
      <c r="E1" s="345" t="s">
        <v>263</v>
      </c>
      <c r="F1" s="345" t="s">
        <v>263</v>
      </c>
      <c r="H1" s="334"/>
      <c r="I1" s="662">
        <v>8</v>
      </c>
      <c r="J1" s="662">
        <v>8</v>
      </c>
      <c r="K1" s="662">
        <v>8</v>
      </c>
      <c r="L1" s="662">
        <v>9</v>
      </c>
      <c r="M1" s="662">
        <v>9</v>
      </c>
      <c r="N1" s="662">
        <v>9</v>
      </c>
      <c r="O1" s="346" t="s">
        <v>264</v>
      </c>
    </row>
    <row r="2" spans="1:20" s="348" customFormat="1" ht="12.75">
      <c r="A2" s="347" t="str">
        <f t="shared" ref="A2:F2" ca="1" si="0">CONCATENATE("Train No. ",INDIRECT("'all trains &amp; jobs'!"&amp;I2))</f>
        <v>Train No. QG2</v>
      </c>
      <c r="B2" s="347" t="str">
        <f t="shared" ca="1" si="0"/>
        <v>Train No. QG2</v>
      </c>
      <c r="C2" s="347" t="str">
        <f t="shared" ca="1" si="0"/>
        <v>Train No. QG2</v>
      </c>
      <c r="D2" s="347" t="str">
        <f t="shared" ca="1" si="0"/>
        <v>Train No. QG3</v>
      </c>
      <c r="E2" s="347" t="str">
        <f t="shared" ca="1" si="0"/>
        <v>Train No. QG3</v>
      </c>
      <c r="F2" s="347" t="str">
        <f t="shared" ca="1" si="0"/>
        <v>Train No. QG3</v>
      </c>
      <c r="H2" s="336" t="s">
        <v>259</v>
      </c>
      <c r="I2" s="336" t="str">
        <f t="shared" ref="I2:N5" si="1">CONCATENATE($H2,I$1)</f>
        <v>b8</v>
      </c>
      <c r="J2" s="336" t="str">
        <f t="shared" si="1"/>
        <v>b8</v>
      </c>
      <c r="K2" s="336" t="str">
        <f t="shared" si="1"/>
        <v>b8</v>
      </c>
      <c r="L2" s="336" t="str">
        <f t="shared" si="1"/>
        <v>b9</v>
      </c>
      <c r="M2" s="336" t="str">
        <f t="shared" si="1"/>
        <v>b9</v>
      </c>
      <c r="N2" s="336" t="str">
        <f t="shared" si="1"/>
        <v>b9</v>
      </c>
      <c r="O2" s="349" t="s">
        <v>265</v>
      </c>
      <c r="P2" s="349" t="s">
        <v>265</v>
      </c>
      <c r="Q2" s="349" t="s">
        <v>265</v>
      </c>
      <c r="R2" s="349" t="s">
        <v>282</v>
      </c>
      <c r="S2" s="349" t="s">
        <v>282</v>
      </c>
      <c r="T2" s="349" t="s">
        <v>282</v>
      </c>
    </row>
    <row r="3" spans="1:20" s="351" customFormat="1" ht="12.75">
      <c r="A3" s="350" t="str">
        <f t="shared" ref="A3:F3" ca="1" si="2">INDIRECT("'all trains &amp; jobs'!"&amp;I3)</f>
        <v>QGRY GLER</v>
      </c>
      <c r="B3" s="350" t="str">
        <f t="shared" ca="1" si="2"/>
        <v>QGRY GLER</v>
      </c>
      <c r="C3" s="350" t="str">
        <f t="shared" ca="1" si="2"/>
        <v>QGRY GLER</v>
      </c>
      <c r="D3" s="350" t="str">
        <f t="shared" ca="1" si="2"/>
        <v>QGRY Espanola</v>
      </c>
      <c r="E3" s="350" t="str">
        <f t="shared" ca="1" si="2"/>
        <v>QGRY Espanola</v>
      </c>
      <c r="F3" s="350" t="str">
        <f t="shared" ca="1" si="2"/>
        <v>QGRY Espanola</v>
      </c>
      <c r="H3" s="338" t="s">
        <v>260</v>
      </c>
      <c r="I3" s="336" t="str">
        <f t="shared" si="1"/>
        <v>c8</v>
      </c>
      <c r="J3" s="336" t="str">
        <f t="shared" si="1"/>
        <v>c8</v>
      </c>
      <c r="K3" s="336" t="str">
        <f t="shared" si="1"/>
        <v>c8</v>
      </c>
      <c r="L3" s="336" t="str">
        <f t="shared" si="1"/>
        <v>c9</v>
      </c>
      <c r="M3" s="336" t="str">
        <f t="shared" si="1"/>
        <v>c9</v>
      </c>
      <c r="N3" s="336" t="str">
        <f t="shared" si="1"/>
        <v>c9</v>
      </c>
      <c r="O3" s="349" t="s">
        <v>282</v>
      </c>
      <c r="P3" s="349" t="s">
        <v>282</v>
      </c>
      <c r="Q3" s="349" t="s">
        <v>282</v>
      </c>
      <c r="R3" s="349" t="s">
        <v>265</v>
      </c>
      <c r="S3" s="349" t="s">
        <v>265</v>
      </c>
      <c r="T3" s="349" t="s">
        <v>265</v>
      </c>
    </row>
    <row r="4" spans="1:20" s="353" customFormat="1" ht="12.75">
      <c r="A4" s="352" t="str">
        <f t="shared" ref="A4:F4" ca="1" si="3">IF(O2="Y",CONCATENATE("From: ",INDIRECT("'all trains &amp; jobs'!"&amp;I4),"  Track",INDIRECT("'all trains &amp; jobs'!"&amp;O4)),CONCATENATE("From: ",INDIRECT("'all trains &amp; jobs'!"&amp;I4)))</f>
        <v>From: Glacier  TrackEF2</v>
      </c>
      <c r="B4" s="352" t="str">
        <f t="shared" ca="1" si="3"/>
        <v>From: Glacier  TrackEF2</v>
      </c>
      <c r="C4" s="352" t="str">
        <f t="shared" ca="1" si="3"/>
        <v>From: Glacier  TrackEF2</v>
      </c>
      <c r="D4" s="352" t="str">
        <f t="shared" ca="1" si="3"/>
        <v>From: Glacier</v>
      </c>
      <c r="E4" s="352" t="str">
        <f t="shared" ca="1" si="3"/>
        <v>From: Glacier</v>
      </c>
      <c r="F4" s="352" t="str">
        <f t="shared" ca="1" si="3"/>
        <v>From: Glacier</v>
      </c>
      <c r="H4" s="339" t="s">
        <v>266</v>
      </c>
      <c r="I4" s="336" t="str">
        <f t="shared" si="1"/>
        <v>d8</v>
      </c>
      <c r="J4" s="336" t="str">
        <f t="shared" si="1"/>
        <v>d8</v>
      </c>
      <c r="K4" s="336" t="str">
        <f t="shared" si="1"/>
        <v>d8</v>
      </c>
      <c r="L4" s="336" t="str">
        <f t="shared" si="1"/>
        <v>d9</v>
      </c>
      <c r="M4" s="336" t="str">
        <f t="shared" si="1"/>
        <v>d9</v>
      </c>
      <c r="N4" s="336" t="str">
        <f t="shared" si="1"/>
        <v>d9</v>
      </c>
      <c r="O4" s="353" t="str">
        <f>CONCATENATE("i",I$1)</f>
        <v>i8</v>
      </c>
      <c r="P4" s="353" t="str">
        <f t="shared" ref="P4:T4" si="4">CONCATENATE("i",J$1)</f>
        <v>i8</v>
      </c>
      <c r="Q4" s="353" t="str">
        <f t="shared" si="4"/>
        <v>i8</v>
      </c>
      <c r="R4" s="353" t="str">
        <f t="shared" si="4"/>
        <v>i9</v>
      </c>
      <c r="S4" s="353" t="str">
        <f t="shared" si="4"/>
        <v>i9</v>
      </c>
      <c r="T4" s="353" t="str">
        <f t="shared" si="4"/>
        <v>i9</v>
      </c>
    </row>
    <row r="5" spans="1:20" s="353" customFormat="1" ht="12.75">
      <c r="A5" s="354" t="str">
        <f t="shared" ref="A5:F5" ca="1" si="5">IF(O3="Y",CONCATENATE("To: ",INDIRECT("'all trains &amp; jobs'!"&amp;I5),"  Track",INDIRECT("'all trains &amp; jobs'!"&amp;O5)),CONCATENATE("To: ",INDIRECT("'all trains &amp; jobs'!"&amp;I5)))</f>
        <v>To: Glacier</v>
      </c>
      <c r="B5" s="354" t="str">
        <f t="shared" ca="1" si="5"/>
        <v>To: Glacier</v>
      </c>
      <c r="C5" s="354" t="str">
        <f t="shared" ca="1" si="5"/>
        <v>To: Glacier</v>
      </c>
      <c r="D5" s="354" t="str">
        <f t="shared" ca="1" si="5"/>
        <v>To: Espanola  TrackEF1</v>
      </c>
      <c r="E5" s="354" t="str">
        <f t="shared" ca="1" si="5"/>
        <v>To: Espanola  TrackEF1</v>
      </c>
      <c r="F5" s="354" t="str">
        <f t="shared" ca="1" si="5"/>
        <v>To: Espanola  TrackEF1</v>
      </c>
      <c r="H5" s="339" t="s">
        <v>273</v>
      </c>
      <c r="I5" s="336" t="str">
        <f t="shared" si="1"/>
        <v>e8</v>
      </c>
      <c r="J5" s="336" t="str">
        <f t="shared" si="1"/>
        <v>e8</v>
      </c>
      <c r="K5" s="336" t="str">
        <f t="shared" si="1"/>
        <v>e8</v>
      </c>
      <c r="L5" s="336" t="str">
        <f t="shared" si="1"/>
        <v>e9</v>
      </c>
      <c r="M5" s="336" t="str">
        <f t="shared" si="1"/>
        <v>e9</v>
      </c>
      <c r="N5" s="336" t="str">
        <f t="shared" si="1"/>
        <v>e9</v>
      </c>
      <c r="O5" s="353" t="str">
        <f>CONCATENATE("j",I$1)</f>
        <v>j8</v>
      </c>
      <c r="P5" s="353" t="str">
        <f t="shared" ref="P5:T5" si="6">CONCATENATE("j",J$1)</f>
        <v>j8</v>
      </c>
      <c r="Q5" s="353" t="str">
        <f t="shared" si="6"/>
        <v>j8</v>
      </c>
      <c r="R5" s="353" t="str">
        <f t="shared" si="6"/>
        <v>j9</v>
      </c>
      <c r="S5" s="353" t="str">
        <f t="shared" si="6"/>
        <v>j9</v>
      </c>
      <c r="T5" s="353" t="str">
        <f t="shared" si="6"/>
        <v>j9</v>
      </c>
    </row>
    <row r="6" spans="1:20" s="356" customFormat="1" ht="12.75" hidden="1">
      <c r="A6" s="355"/>
      <c r="B6" s="355"/>
      <c r="C6" s="355"/>
      <c r="D6" s="355"/>
      <c r="E6" s="355"/>
      <c r="F6" s="355"/>
      <c r="H6" s="357"/>
      <c r="I6" s="336"/>
      <c r="J6" s="336"/>
      <c r="K6" s="336"/>
      <c r="L6" s="336"/>
      <c r="M6" s="336"/>
      <c r="N6" s="336"/>
    </row>
    <row r="7" spans="1:20" s="359" customFormat="1" ht="174" customHeight="1">
      <c r="A7" s="661" t="str">
        <f t="shared" ref="A7:F7" ca="1" si="7">INDIRECT("'all trains &amp; jobs'!"&amp;I7)</f>
        <v xml:space="preserve">Freight turn from Glacier to Erehwyna. Collect engines at Glacier engine facility. Block any outbounds in Glacier by destination yard. Run Transfer with Outbounds to Whitehall as advised by WH Yardmaster. Run to Erehwyna with all outbounds, drop on any empty track. Colllect inbounds from Erehwyna Track 2. Deliver inbounds to Glacier; switch all industries in Glacier, VT Warehouse and Pier. Set out cars for QGRY Espanola. </v>
      </c>
      <c r="B7" s="661" t="str">
        <f t="shared" ca="1" si="7"/>
        <v xml:space="preserve">Freight turn from Glacier to Erehwyna. Collect engines at Glacier engine facility. Block any outbounds in Glacier by destination yard. Run Transfer with Outbounds to Whitehall as advised by WH Yardmaster. Run to Erehwyna with all outbounds, drop on any empty track. Colllect inbounds from Erehwyna Track 2. Deliver inbounds to Glacier; switch all industries in Glacier, VT Warehouse and Pier. Set out cars for QGRY Espanola. </v>
      </c>
      <c r="C7" s="661" t="str">
        <f t="shared" ca="1" si="7"/>
        <v xml:space="preserve">Freight turn from Glacier to Erehwyna. Collect engines at Glacier engine facility. Block any outbounds in Glacier by destination yard. Run Transfer with Outbounds to Whitehall as advised by WH Yardmaster. Run to Erehwyna with all outbounds, drop on any empty track. Colllect inbounds from Erehwyna Track 2. Deliver inbounds to Glacier; switch all industries in Glacier, VT Warehouse and Pier. Set out cars for QGRY Espanola. </v>
      </c>
      <c r="D7" s="661" t="str">
        <f t="shared" ca="1" si="7"/>
        <v xml:space="preserve">Local switch turn: Collect engines at Glacier engine facility. Pick up cars for Espanola in Glacier. Swith all industries in Espanola, return to Glacier. </v>
      </c>
      <c r="E7" s="661" t="str">
        <f t="shared" ca="1" si="7"/>
        <v xml:space="preserve">Local switch turn: Collect engines at Glacier engine facility. Pick up cars for Espanola in Glacier. Swith all industries in Espanola, return to Glacier. </v>
      </c>
      <c r="F7" s="661" t="str">
        <f t="shared" ca="1" si="7"/>
        <v xml:space="preserve">Local switch turn: Collect engines at Glacier engine facility. Pick up cars for Espanola in Glacier. Swith all industries in Espanola, return to Glacier. </v>
      </c>
      <c r="H7" s="360" t="s">
        <v>280</v>
      </c>
      <c r="I7" s="336" t="str">
        <f t="shared" ref="I7:N7" si="8">CONCATENATE($H7,I$1)</f>
        <v>f8</v>
      </c>
      <c r="J7" s="336" t="str">
        <f t="shared" si="8"/>
        <v>f8</v>
      </c>
      <c r="K7" s="336" t="str">
        <f t="shared" si="8"/>
        <v>f8</v>
      </c>
      <c r="L7" s="336" t="str">
        <f t="shared" si="8"/>
        <v>f9</v>
      </c>
      <c r="M7" s="336" t="str">
        <f t="shared" si="8"/>
        <v>f9</v>
      </c>
      <c r="N7" s="336" t="str">
        <f t="shared" si="8"/>
        <v>f9</v>
      </c>
    </row>
    <row r="8" spans="1:20" s="359" customFormat="1" ht="41.25" customHeight="1">
      <c r="A8" s="367"/>
      <c r="B8" s="361"/>
      <c r="C8" s="361"/>
      <c r="D8" s="361"/>
      <c r="E8" s="361"/>
      <c r="F8" s="371"/>
      <c r="H8" s="360"/>
      <c r="I8" s="336"/>
      <c r="J8" s="336"/>
      <c r="K8" s="336"/>
      <c r="L8" s="336"/>
      <c r="M8" s="336"/>
      <c r="N8" s="336"/>
    </row>
    <row r="9" spans="1:20" s="356" customFormat="1" ht="3.75" customHeight="1">
      <c r="A9" s="355"/>
      <c r="B9" s="355"/>
      <c r="C9" s="355"/>
      <c r="D9" s="355"/>
      <c r="E9" s="355"/>
      <c r="F9" s="355"/>
      <c r="H9" s="357"/>
      <c r="I9" s="336"/>
      <c r="J9" s="336"/>
      <c r="K9" s="336"/>
      <c r="L9" s="336"/>
      <c r="M9" s="336"/>
      <c r="N9" s="336"/>
    </row>
    <row r="10" spans="1:20" s="356" customFormat="1" ht="15" customHeight="1">
      <c r="A10" s="363" t="str">
        <f t="shared" ref="A10:F10" ca="1" si="9">CONCATENATE("# ",INDIRECT("'all trains &amp; jobs'!"&amp;I10))</f>
        <v># 7</v>
      </c>
      <c r="B10" s="363" t="str">
        <f t="shared" ca="1" si="9"/>
        <v># 7</v>
      </c>
      <c r="C10" s="363" t="str">
        <f t="shared" ca="1" si="9"/>
        <v># 7</v>
      </c>
      <c r="D10" s="363" t="str">
        <f t="shared" ca="1" si="9"/>
        <v># 8</v>
      </c>
      <c r="E10" s="363" t="str">
        <f t="shared" ca="1" si="9"/>
        <v># 8</v>
      </c>
      <c r="F10" s="363" t="str">
        <f t="shared" ca="1" si="9"/>
        <v># 8</v>
      </c>
      <c r="H10" s="357" t="s">
        <v>281</v>
      </c>
      <c r="I10" s="336" t="str">
        <f t="shared" ref="I10:N10" si="10">CONCATENATE($H10,I$1)</f>
        <v>a8</v>
      </c>
      <c r="J10" s="336" t="str">
        <f t="shared" si="10"/>
        <v>a8</v>
      </c>
      <c r="K10" s="336" t="str">
        <f t="shared" si="10"/>
        <v>a8</v>
      </c>
      <c r="L10" s="336" t="str">
        <f t="shared" si="10"/>
        <v>a9</v>
      </c>
      <c r="M10" s="336" t="str">
        <f t="shared" si="10"/>
        <v>a9</v>
      </c>
      <c r="N10" s="336" t="str">
        <f t="shared" si="10"/>
        <v>a9</v>
      </c>
    </row>
    <row r="11" spans="1:20" s="356" customFormat="1" ht="13.5" thickBot="1">
      <c r="A11" s="355"/>
      <c r="B11" s="355"/>
      <c r="C11" s="355"/>
      <c r="D11" s="355"/>
      <c r="E11" s="355"/>
      <c r="F11" s="355"/>
      <c r="H11" s="357"/>
      <c r="I11" s="357"/>
      <c r="J11" s="357"/>
      <c r="K11" s="357"/>
      <c r="L11" s="357"/>
      <c r="M11" s="357"/>
      <c r="N11" s="357"/>
    </row>
    <row r="12" spans="1:20" ht="35.25" customHeight="1" thickTop="1">
      <c r="A12" s="364"/>
      <c r="B12" s="364"/>
      <c r="C12" s="364"/>
      <c r="D12" s="364"/>
      <c r="E12" s="364"/>
      <c r="F12" s="364"/>
      <c r="H12" s="334"/>
      <c r="I12" s="664">
        <v>18</v>
      </c>
      <c r="J12" s="664">
        <v>18</v>
      </c>
      <c r="K12" s="664">
        <v>18</v>
      </c>
      <c r="L12" s="664">
        <v>22</v>
      </c>
      <c r="M12" s="664">
        <v>22</v>
      </c>
      <c r="N12" s="664">
        <v>22</v>
      </c>
    </row>
    <row r="13" spans="1:20" s="348" customFormat="1" ht="12.75">
      <c r="A13" s="347" t="str">
        <f t="shared" ref="A13:F13" ca="1" si="11">CONCATENATE("Train No. ",INDIRECT("'all trains &amp; jobs'!"&amp;I13))</f>
        <v xml:space="preserve">Train No. BNSF 6 </v>
      </c>
      <c r="B13" s="347" t="str">
        <f t="shared" ca="1" si="11"/>
        <v xml:space="preserve">Train No. BNSF 6 </v>
      </c>
      <c r="C13" s="347" t="str">
        <f t="shared" ca="1" si="11"/>
        <v xml:space="preserve">Train No. BNSF 6 </v>
      </c>
      <c r="D13" s="347" t="str">
        <f t="shared" ca="1" si="11"/>
        <v>Train No. GLER No Engine</v>
      </c>
      <c r="E13" s="347" t="str">
        <f t="shared" ca="1" si="11"/>
        <v>Train No. GLER No Engine</v>
      </c>
      <c r="F13" s="347" t="str">
        <f t="shared" ca="1" si="11"/>
        <v>Train No. GLER No Engine</v>
      </c>
      <c r="H13" s="336" t="s">
        <v>259</v>
      </c>
      <c r="I13" s="336" t="str">
        <f t="shared" ref="I13:N16" si="12">CONCATENATE($H13,I$12)</f>
        <v>b18</v>
      </c>
      <c r="J13" s="336" t="str">
        <f t="shared" si="12"/>
        <v>b18</v>
      </c>
      <c r="K13" s="336" t="str">
        <f t="shared" si="12"/>
        <v>b18</v>
      </c>
      <c r="L13" s="336" t="str">
        <f t="shared" si="12"/>
        <v>b22</v>
      </c>
      <c r="M13" s="336" t="str">
        <f t="shared" si="12"/>
        <v>b22</v>
      </c>
      <c r="N13" s="336" t="str">
        <f t="shared" si="12"/>
        <v>b22</v>
      </c>
      <c r="O13" s="349" t="s">
        <v>265</v>
      </c>
      <c r="P13" s="349" t="s">
        <v>265</v>
      </c>
      <c r="Q13" s="349" t="s">
        <v>265</v>
      </c>
      <c r="R13" s="349" t="s">
        <v>265</v>
      </c>
      <c r="S13" s="349" t="s">
        <v>265</v>
      </c>
      <c r="T13" s="349" t="s">
        <v>265</v>
      </c>
    </row>
    <row r="14" spans="1:20" s="351" customFormat="1" ht="12.75">
      <c r="A14" s="350" t="str">
        <f t="shared" ref="A14:F14" ca="1" si="13">INDIRECT("'all trains &amp; jobs'!"&amp;I14)</f>
        <v>Auto-Extra</v>
      </c>
      <c r="B14" s="350" t="str">
        <f t="shared" ca="1" si="13"/>
        <v>Auto-Extra</v>
      </c>
      <c r="C14" s="350" t="str">
        <f t="shared" ca="1" si="13"/>
        <v>Auto-Extra</v>
      </c>
      <c r="D14" s="350" t="str">
        <f t="shared" ca="1" si="13"/>
        <v>QGRY GLER</v>
      </c>
      <c r="E14" s="350" t="str">
        <f t="shared" ca="1" si="13"/>
        <v>QGRY GLER</v>
      </c>
      <c r="F14" s="350" t="str">
        <f t="shared" ca="1" si="13"/>
        <v>QGRY GLER</v>
      </c>
      <c r="H14" s="338" t="s">
        <v>260</v>
      </c>
      <c r="I14" s="336" t="str">
        <f t="shared" si="12"/>
        <v>c18</v>
      </c>
      <c r="J14" s="336" t="str">
        <f t="shared" si="12"/>
        <v>c18</v>
      </c>
      <c r="K14" s="336" t="str">
        <f t="shared" si="12"/>
        <v>c18</v>
      </c>
      <c r="L14" s="336" t="str">
        <f t="shared" si="12"/>
        <v>c22</v>
      </c>
      <c r="M14" s="336" t="str">
        <f t="shared" si="12"/>
        <v>c22</v>
      </c>
      <c r="N14" s="336" t="str">
        <f t="shared" si="12"/>
        <v>c22</v>
      </c>
      <c r="O14" s="349" t="s">
        <v>265</v>
      </c>
      <c r="P14" s="349" t="s">
        <v>265</v>
      </c>
      <c r="Q14" s="349" t="s">
        <v>265</v>
      </c>
      <c r="R14" s="349" t="s">
        <v>265</v>
      </c>
      <c r="S14" s="349" t="s">
        <v>265</v>
      </c>
      <c r="T14" s="349" t="s">
        <v>265</v>
      </c>
    </row>
    <row r="15" spans="1:20" s="353" customFormat="1" ht="12.75">
      <c r="A15" s="352" t="str">
        <f t="shared" ref="A15:F15" ca="1" si="14">IF(O13="Y",CONCATENATE("From: ",INDIRECT("'all trains &amp; jobs'!"&amp;I15),"  Track",INDIRECT("'all trains &amp; jobs'!"&amp;O15)),CONCATENATE("From: ",INDIRECT("'all trains &amp; jobs'!"&amp;I15)))</f>
        <v>From: Sarah Creek  Track1</v>
      </c>
      <c r="B15" s="352" t="str">
        <f t="shared" ca="1" si="14"/>
        <v>From: Sarah Creek  Track1</v>
      </c>
      <c r="C15" s="352" t="str">
        <f t="shared" ca="1" si="14"/>
        <v>From: Sarah Creek  Track1</v>
      </c>
      <c r="D15" s="352" t="str">
        <f t="shared" ca="1" si="14"/>
        <v>From: Erehwyna  Track2</v>
      </c>
      <c r="E15" s="352" t="str">
        <f t="shared" ca="1" si="14"/>
        <v>From: Erehwyna  Track2</v>
      </c>
      <c r="F15" s="352" t="str">
        <f t="shared" ca="1" si="14"/>
        <v>From: Erehwyna  Track2</v>
      </c>
      <c r="H15" s="339" t="s">
        <v>266</v>
      </c>
      <c r="I15" s="336" t="str">
        <f t="shared" si="12"/>
        <v>d18</v>
      </c>
      <c r="J15" s="336" t="str">
        <f t="shared" si="12"/>
        <v>d18</v>
      </c>
      <c r="K15" s="336" t="str">
        <f t="shared" si="12"/>
        <v>d18</v>
      </c>
      <c r="L15" s="336" t="str">
        <f t="shared" si="12"/>
        <v>d22</v>
      </c>
      <c r="M15" s="336" t="str">
        <f t="shared" si="12"/>
        <v>d22</v>
      </c>
      <c r="N15" s="336" t="str">
        <f t="shared" si="12"/>
        <v>d22</v>
      </c>
      <c r="O15" s="353" t="str">
        <f>CONCATENATE("i",I$12)</f>
        <v>i18</v>
      </c>
      <c r="P15" s="353" t="str">
        <f t="shared" ref="P15:T15" si="15">CONCATENATE("i",J$12)</f>
        <v>i18</v>
      </c>
      <c r="Q15" s="353" t="str">
        <f t="shared" si="15"/>
        <v>i18</v>
      </c>
      <c r="R15" s="353" t="str">
        <f t="shared" si="15"/>
        <v>i22</v>
      </c>
      <c r="S15" s="353" t="str">
        <f t="shared" si="15"/>
        <v>i22</v>
      </c>
      <c r="T15" s="353" t="str">
        <f t="shared" si="15"/>
        <v>i22</v>
      </c>
    </row>
    <row r="16" spans="1:20" s="353" customFormat="1" ht="12.75">
      <c r="A16" s="354" t="str">
        <f t="shared" ref="A16:F16" ca="1" si="16">IF(O14="Y",CONCATENATE("To: ",INDIRECT("'all trains &amp; jobs'!"&amp;I16),"  Track",INDIRECT("'all trains &amp; jobs'!"&amp;O16)),CONCATENATE("To: ",INDIRECT("'all trains &amp; jobs'!"&amp;I16)))</f>
        <v>To: Sarah Creek  Track1</v>
      </c>
      <c r="B16" s="354" t="str">
        <f t="shared" ca="1" si="16"/>
        <v>To: Sarah Creek  Track1</v>
      </c>
      <c r="C16" s="354" t="str">
        <f t="shared" ca="1" si="16"/>
        <v>To: Sarah Creek  Track1</v>
      </c>
      <c r="D16" s="354" t="str">
        <f t="shared" ca="1" si="16"/>
        <v>To: Glacier  Track</v>
      </c>
      <c r="E16" s="354" t="str">
        <f t="shared" ca="1" si="16"/>
        <v>To: Glacier  Track</v>
      </c>
      <c r="F16" s="354" t="str">
        <f t="shared" ca="1" si="16"/>
        <v>To: Glacier  Track</v>
      </c>
      <c r="H16" s="339" t="s">
        <v>273</v>
      </c>
      <c r="I16" s="336" t="str">
        <f t="shared" si="12"/>
        <v>e18</v>
      </c>
      <c r="J16" s="336" t="str">
        <f t="shared" si="12"/>
        <v>e18</v>
      </c>
      <c r="K16" s="336" t="str">
        <f t="shared" si="12"/>
        <v>e18</v>
      </c>
      <c r="L16" s="336" t="str">
        <f t="shared" si="12"/>
        <v>e22</v>
      </c>
      <c r="M16" s="336" t="str">
        <f t="shared" si="12"/>
        <v>e22</v>
      </c>
      <c r="N16" s="336" t="str">
        <f t="shared" si="12"/>
        <v>e22</v>
      </c>
      <c r="O16" s="353" t="str">
        <f>CONCATENATE("j",I$12)</f>
        <v>j18</v>
      </c>
      <c r="P16" s="353" t="str">
        <f t="shared" ref="P16:T16" si="17">CONCATENATE("j",J$12)</f>
        <v>j18</v>
      </c>
      <c r="Q16" s="353" t="str">
        <f t="shared" si="17"/>
        <v>j18</v>
      </c>
      <c r="R16" s="353" t="str">
        <f t="shared" si="17"/>
        <v>j22</v>
      </c>
      <c r="S16" s="353" t="str">
        <f t="shared" si="17"/>
        <v>j22</v>
      </c>
      <c r="T16" s="353" t="str">
        <f t="shared" si="17"/>
        <v>j22</v>
      </c>
    </row>
    <row r="17" spans="1:15" hidden="1">
      <c r="A17" s="355"/>
      <c r="B17" s="355"/>
      <c r="C17" s="355"/>
      <c r="D17" s="355"/>
      <c r="E17" s="355"/>
      <c r="F17" s="355"/>
      <c r="H17" s="357"/>
      <c r="I17" s="334"/>
      <c r="J17" s="334"/>
      <c r="K17" s="334"/>
      <c r="L17" s="334"/>
      <c r="M17" s="334"/>
      <c r="N17" s="334"/>
    </row>
    <row r="18" spans="1:15" s="359" customFormat="1" ht="174" customHeight="1">
      <c r="A18" s="661" t="str">
        <f t="shared" ref="A18:F18" ca="1" si="18">INDIRECT("'all trains &amp; jobs'!"&amp;I18)</f>
        <v xml:space="preserve">Run Train from Sarah Creek to Manaukee. Exchange Auto-Boxcars for Auto Carriers on Industry Track. Retrun to Sarah Creek. Get Trackage rights from BNSF Division head, from WH Yardmaster for CN Division and from CP Division Head for CP Division. </v>
      </c>
      <c r="B18" s="661" t="str">
        <f t="shared" ca="1" si="18"/>
        <v xml:space="preserve">Run Train from Sarah Creek to Manaukee. Exchange Auto-Boxcars for Auto Carriers on Industry Track. Retrun to Sarah Creek. Get Trackage rights from BNSF Division head, from WH Yardmaster for CN Division and from CP Division Head for CP Division. </v>
      </c>
      <c r="C18" s="661" t="str">
        <f t="shared" ca="1" si="18"/>
        <v xml:space="preserve">Run Train from Sarah Creek to Manaukee. Exchange Auto-Boxcars for Auto Carriers on Industry Track. Retrun to Sarah Creek. Get Trackage rights from BNSF Division head, from WH Yardmaster for CN Division and from CP Division Head for CP Division. </v>
      </c>
      <c r="D18" s="661" t="str">
        <f t="shared" ca="1" si="18"/>
        <v>No Engines: inbound freights, will be picked up by train GLER</v>
      </c>
      <c r="E18" s="661" t="str">
        <f t="shared" ca="1" si="18"/>
        <v>No Engines: inbound freights, will be picked up by train GLER</v>
      </c>
      <c r="F18" s="661" t="str">
        <f t="shared" ca="1" si="18"/>
        <v>No Engines: inbound freights, will be picked up by train GLER</v>
      </c>
      <c r="H18" s="360" t="s">
        <v>280</v>
      </c>
      <c r="I18" s="336" t="str">
        <f t="shared" ref="I18:N18" si="19">CONCATENATE($H18,I$12)</f>
        <v>f18</v>
      </c>
      <c r="J18" s="336" t="str">
        <f t="shared" si="19"/>
        <v>f18</v>
      </c>
      <c r="K18" s="336" t="str">
        <f t="shared" si="19"/>
        <v>f18</v>
      </c>
      <c r="L18" s="336" t="str">
        <f t="shared" si="19"/>
        <v>f22</v>
      </c>
      <c r="M18" s="336" t="str">
        <f t="shared" si="19"/>
        <v>f22</v>
      </c>
      <c r="N18" s="336" t="str">
        <f t="shared" si="19"/>
        <v>f22</v>
      </c>
    </row>
    <row r="19" spans="1:15" s="359" customFormat="1" ht="41.25" customHeight="1">
      <c r="A19" s="624" t="s">
        <v>593</v>
      </c>
      <c r="B19" s="624" t="s">
        <v>593</v>
      </c>
      <c r="C19" s="624" t="s">
        <v>593</v>
      </c>
      <c r="D19" s="661"/>
      <c r="E19" s="661"/>
      <c r="F19" s="361"/>
      <c r="H19" s="360"/>
      <c r="I19" s="360"/>
      <c r="J19" s="360"/>
      <c r="K19" s="360"/>
      <c r="L19" s="360"/>
      <c r="M19" s="360"/>
      <c r="N19" s="360"/>
    </row>
    <row r="20" spans="1:15" ht="3.75" customHeight="1">
      <c r="A20" s="355"/>
      <c r="B20" s="355"/>
      <c r="C20" s="355"/>
      <c r="D20" s="355"/>
      <c r="E20" s="355"/>
      <c r="F20" s="355"/>
      <c r="H20" s="360"/>
      <c r="I20" s="334"/>
      <c r="J20" s="334"/>
      <c r="K20" s="334"/>
      <c r="L20" s="334"/>
      <c r="M20" s="334"/>
      <c r="N20" s="334"/>
    </row>
    <row r="21" spans="1:15" ht="15" customHeight="1">
      <c r="A21" s="620" t="str">
        <f t="shared" ref="A21:F21" ca="1" si="20">CONCATENATE("# ",INDIRECT("'all trains &amp; jobs'!"&amp;I21))</f>
        <v># 17</v>
      </c>
      <c r="B21" s="663" t="str">
        <f t="shared" ca="1" si="20"/>
        <v># 17</v>
      </c>
      <c r="C21" s="663" t="str">
        <f t="shared" ca="1" si="20"/>
        <v># 17</v>
      </c>
      <c r="D21" s="663" t="str">
        <f t="shared" ca="1" si="20"/>
        <v># 21</v>
      </c>
      <c r="E21" s="620" t="str">
        <f t="shared" ca="1" si="20"/>
        <v># 21</v>
      </c>
      <c r="F21" s="620" t="str">
        <f t="shared" ca="1" si="20"/>
        <v># 21</v>
      </c>
      <c r="H21" s="357" t="s">
        <v>281</v>
      </c>
      <c r="I21" s="336" t="str">
        <f t="shared" ref="I21:N21" si="21">CONCATENATE($H21,I$12)</f>
        <v>a18</v>
      </c>
      <c r="J21" s="336" t="str">
        <f t="shared" si="21"/>
        <v>a18</v>
      </c>
      <c r="K21" s="336" t="str">
        <f t="shared" si="21"/>
        <v>a18</v>
      </c>
      <c r="L21" s="336" t="str">
        <f t="shared" si="21"/>
        <v>a22</v>
      </c>
      <c r="M21" s="336" t="str">
        <f t="shared" si="21"/>
        <v>a22</v>
      </c>
      <c r="N21" s="336" t="str">
        <f t="shared" si="21"/>
        <v>a22</v>
      </c>
    </row>
    <row r="22" spans="1:15" ht="15.75" thickBot="1">
      <c r="A22" s="370"/>
      <c r="B22" s="370"/>
      <c r="C22" s="370"/>
      <c r="D22" s="370"/>
      <c r="E22" s="370"/>
      <c r="F22" s="370"/>
      <c r="H22" s="334"/>
      <c r="I22" s="334"/>
      <c r="J22" s="334"/>
      <c r="K22" s="334"/>
      <c r="L22" s="334"/>
      <c r="M22" s="334"/>
      <c r="N22" s="334"/>
    </row>
    <row r="30" spans="1:15">
      <c r="O30" s="403"/>
    </row>
  </sheetData>
  <pageMargins left="0.25" right="0" top="0.25" bottom="0.25" header="0.51180555555555496" footer="0.51180555555555496"/>
  <pageSetup paperSize="9" scale="85" firstPageNumber="0" orientation="landscape" horizontalDpi="300" verticalDpi="300" r:id="rId1"/>
  <rowBreaks count="1" manualBreakCount="1">
    <brk id="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C12"/>
  <sheetViews>
    <sheetView zoomScale="80" zoomScaleNormal="80" workbookViewId="0">
      <selection activeCell="L15" sqref="L15"/>
    </sheetView>
  </sheetViews>
  <sheetFormatPr baseColWidth="10" defaultColWidth="9.140625" defaultRowHeight="15.75"/>
  <cols>
    <col min="1" max="1" width="5" style="427" customWidth="1"/>
    <col min="2" max="2" width="34.85546875" style="427" customWidth="1"/>
    <col min="3" max="3" width="5.28515625" style="427" customWidth="1"/>
    <col min="4" max="4" width="5" style="427" customWidth="1"/>
    <col min="5" max="5" width="1.42578125" style="427" hidden="1" customWidth="1"/>
    <col min="6" max="6" width="33.85546875" style="427" customWidth="1"/>
    <col min="7" max="7" width="5.28515625" style="427" customWidth="1"/>
    <col min="8" max="8" width="5" style="427" customWidth="1"/>
    <col min="9" max="9" width="33.85546875" style="427" customWidth="1"/>
    <col min="10" max="10" width="5.28515625" style="427" customWidth="1"/>
    <col min="11" max="11" width="5" style="427" customWidth="1"/>
    <col min="12" max="12" width="33.85546875" style="427" customWidth="1"/>
    <col min="13" max="13" width="5.28515625" style="427" customWidth="1"/>
    <col min="14" max="1017" width="8.7109375" style="427" customWidth="1"/>
  </cols>
  <sheetData>
    <row r="1" spans="1:1017" ht="16.5" thickBot="1"/>
    <row r="2" spans="1:1017" ht="37.5" customHeight="1" thickBot="1">
      <c r="A2" s="437"/>
      <c r="B2" s="439" t="s">
        <v>94</v>
      </c>
      <c r="C2" s="440"/>
      <c r="D2" s="437"/>
      <c r="E2" s="438"/>
      <c r="F2" s="439" t="s">
        <v>618</v>
      </c>
      <c r="G2" s="440"/>
      <c r="H2" s="437"/>
      <c r="I2" s="439" t="s">
        <v>16</v>
      </c>
      <c r="J2" s="440"/>
      <c r="K2" s="437"/>
      <c r="L2" s="439" t="s">
        <v>632</v>
      </c>
      <c r="M2" s="440"/>
    </row>
    <row r="3" spans="1:1017" s="126" customFormat="1" ht="37.5" customHeight="1" thickBot="1">
      <c r="A3" s="878" t="s">
        <v>647</v>
      </c>
      <c r="B3" s="879"/>
      <c r="C3" s="880"/>
      <c r="D3" s="879" t="s">
        <v>647</v>
      </c>
      <c r="E3" s="879"/>
      <c r="F3" s="880"/>
      <c r="G3" s="683"/>
      <c r="H3" s="879" t="s">
        <v>647</v>
      </c>
      <c r="I3" s="879"/>
      <c r="J3" s="880"/>
      <c r="K3" s="879" t="s">
        <v>647</v>
      </c>
      <c r="L3" s="879"/>
      <c r="M3" s="880"/>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7"/>
      <c r="CW3" s="427"/>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27"/>
      <c r="FD3" s="427"/>
      <c r="FE3" s="427"/>
      <c r="FF3" s="427"/>
      <c r="FG3" s="427"/>
      <c r="FH3" s="427"/>
      <c r="FI3" s="427"/>
      <c r="FJ3" s="427"/>
      <c r="FK3" s="427"/>
      <c r="FL3" s="427"/>
      <c r="FM3" s="427"/>
      <c r="FN3" s="427"/>
      <c r="FO3" s="427"/>
      <c r="FP3" s="427"/>
      <c r="FQ3" s="427"/>
      <c r="FR3" s="427"/>
      <c r="FS3" s="427"/>
      <c r="FT3" s="427"/>
      <c r="FU3" s="427"/>
      <c r="FV3" s="427"/>
      <c r="FW3" s="427"/>
      <c r="FX3" s="427"/>
      <c r="FY3" s="427"/>
      <c r="FZ3" s="427"/>
      <c r="GA3" s="427"/>
      <c r="GB3" s="427"/>
      <c r="GC3" s="427"/>
      <c r="GD3" s="427"/>
      <c r="GE3" s="427"/>
      <c r="GF3" s="427"/>
      <c r="GG3" s="427"/>
      <c r="GH3" s="427"/>
      <c r="GI3" s="427"/>
      <c r="GJ3" s="427"/>
      <c r="GK3" s="427"/>
      <c r="GL3" s="427"/>
      <c r="GM3" s="427"/>
      <c r="GN3" s="427"/>
      <c r="GO3" s="427"/>
      <c r="GP3" s="427"/>
      <c r="GQ3" s="427"/>
      <c r="GR3" s="427"/>
      <c r="GS3" s="427"/>
      <c r="GT3" s="427"/>
      <c r="GU3" s="427"/>
      <c r="GV3" s="427"/>
      <c r="GW3" s="427"/>
      <c r="GX3" s="427"/>
      <c r="GY3" s="427"/>
      <c r="GZ3" s="427"/>
      <c r="HA3" s="427"/>
      <c r="HB3" s="427"/>
      <c r="HC3" s="427"/>
      <c r="HD3" s="427"/>
      <c r="HE3" s="427"/>
      <c r="HF3" s="427"/>
      <c r="HG3" s="427"/>
      <c r="HH3" s="427"/>
      <c r="HI3" s="427"/>
      <c r="HJ3" s="427"/>
      <c r="HK3" s="427"/>
      <c r="HL3" s="427"/>
      <c r="HM3" s="427"/>
      <c r="HN3" s="427"/>
      <c r="HO3" s="427"/>
      <c r="HP3" s="427"/>
      <c r="HQ3" s="427"/>
      <c r="HR3" s="427"/>
      <c r="HS3" s="427"/>
      <c r="HT3" s="427"/>
      <c r="HU3" s="427"/>
      <c r="HV3" s="427"/>
      <c r="HW3" s="427"/>
      <c r="HX3" s="427"/>
      <c r="HY3" s="427"/>
      <c r="HZ3" s="427"/>
      <c r="IA3" s="427"/>
      <c r="IB3" s="427"/>
      <c r="IC3" s="427"/>
      <c r="ID3" s="427"/>
      <c r="IE3" s="427"/>
      <c r="IF3" s="427"/>
      <c r="IG3" s="427"/>
      <c r="IH3" s="427"/>
      <c r="II3" s="427"/>
      <c r="IJ3" s="427"/>
      <c r="IK3" s="427"/>
      <c r="IL3" s="427"/>
      <c r="IM3" s="427"/>
      <c r="IN3" s="427"/>
      <c r="IO3" s="427"/>
      <c r="IP3" s="427"/>
      <c r="IQ3" s="427"/>
      <c r="IR3" s="427"/>
      <c r="IS3" s="427"/>
      <c r="IT3" s="427"/>
      <c r="IU3" s="427"/>
      <c r="IV3" s="427"/>
      <c r="IW3" s="427"/>
      <c r="IX3" s="427"/>
      <c r="IY3" s="427"/>
      <c r="IZ3" s="427"/>
      <c r="JA3" s="427"/>
      <c r="JB3" s="427"/>
      <c r="JC3" s="427"/>
      <c r="JD3" s="427"/>
      <c r="JE3" s="427"/>
      <c r="JF3" s="427"/>
      <c r="JG3" s="427"/>
      <c r="JH3" s="427"/>
      <c r="JI3" s="427"/>
      <c r="JJ3" s="427"/>
      <c r="JK3" s="427"/>
      <c r="JL3" s="427"/>
      <c r="JM3" s="427"/>
      <c r="JN3" s="427"/>
      <c r="JO3" s="427"/>
      <c r="JP3" s="427"/>
      <c r="JQ3" s="427"/>
      <c r="JR3" s="427"/>
      <c r="JS3" s="427"/>
      <c r="JT3" s="427"/>
      <c r="JU3" s="427"/>
      <c r="JV3" s="427"/>
      <c r="JW3" s="427"/>
      <c r="JX3" s="427"/>
      <c r="JY3" s="427"/>
      <c r="JZ3" s="427"/>
      <c r="KA3" s="427"/>
      <c r="KB3" s="427"/>
      <c r="KC3" s="427"/>
      <c r="KD3" s="427"/>
      <c r="KE3" s="427"/>
      <c r="KF3" s="427"/>
      <c r="KG3" s="427"/>
      <c r="KH3" s="427"/>
      <c r="KI3" s="427"/>
      <c r="KJ3" s="427"/>
      <c r="KK3" s="427"/>
      <c r="KL3" s="427"/>
      <c r="KM3" s="427"/>
      <c r="KN3" s="427"/>
      <c r="KO3" s="427"/>
      <c r="KP3" s="427"/>
      <c r="KQ3" s="427"/>
      <c r="KR3" s="427"/>
      <c r="KS3" s="427"/>
      <c r="KT3" s="427"/>
      <c r="KU3" s="427"/>
      <c r="KV3" s="427"/>
      <c r="KW3" s="427"/>
      <c r="KX3" s="427"/>
      <c r="KY3" s="427"/>
      <c r="KZ3" s="427"/>
      <c r="LA3" s="427"/>
      <c r="LB3" s="427"/>
      <c r="LC3" s="427"/>
      <c r="LD3" s="427"/>
      <c r="LE3" s="427"/>
      <c r="LF3" s="427"/>
      <c r="LG3" s="427"/>
      <c r="LH3" s="427"/>
      <c r="LI3" s="427"/>
      <c r="LJ3" s="427"/>
      <c r="LK3" s="427"/>
      <c r="LL3" s="427"/>
      <c r="LM3" s="427"/>
      <c r="LN3" s="427"/>
      <c r="LO3" s="427"/>
      <c r="LP3" s="427"/>
      <c r="LQ3" s="427"/>
      <c r="LR3" s="427"/>
      <c r="LS3" s="427"/>
      <c r="LT3" s="427"/>
      <c r="LU3" s="427"/>
      <c r="LV3" s="427"/>
      <c r="LW3" s="427"/>
      <c r="LX3" s="427"/>
      <c r="LY3" s="427"/>
      <c r="LZ3" s="427"/>
      <c r="MA3" s="427"/>
      <c r="MB3" s="427"/>
      <c r="MC3" s="427"/>
      <c r="MD3" s="427"/>
      <c r="ME3" s="427"/>
      <c r="MF3" s="427"/>
      <c r="MG3" s="427"/>
      <c r="MH3" s="427"/>
      <c r="MI3" s="427"/>
      <c r="MJ3" s="427"/>
      <c r="MK3" s="427"/>
      <c r="ML3" s="427"/>
      <c r="MM3" s="427"/>
      <c r="MN3" s="427"/>
      <c r="MO3" s="427"/>
      <c r="MP3" s="427"/>
      <c r="MQ3" s="427"/>
      <c r="MR3" s="427"/>
      <c r="MS3" s="427"/>
      <c r="MT3" s="427"/>
      <c r="MU3" s="427"/>
      <c r="MV3" s="427"/>
      <c r="MW3" s="427"/>
      <c r="MX3" s="427"/>
      <c r="MY3" s="427"/>
      <c r="MZ3" s="427"/>
      <c r="NA3" s="427"/>
      <c r="NB3" s="427"/>
      <c r="NC3" s="427"/>
      <c r="ND3" s="427"/>
      <c r="NE3" s="427"/>
      <c r="NF3" s="427"/>
      <c r="NG3" s="427"/>
      <c r="NH3" s="427"/>
      <c r="NI3" s="427"/>
      <c r="NJ3" s="427"/>
      <c r="NK3" s="427"/>
      <c r="NL3" s="427"/>
      <c r="NM3" s="427"/>
      <c r="NN3" s="427"/>
      <c r="NO3" s="427"/>
      <c r="NP3" s="427"/>
      <c r="NQ3" s="427"/>
      <c r="NR3" s="427"/>
      <c r="NS3" s="427"/>
      <c r="NT3" s="427"/>
      <c r="NU3" s="427"/>
      <c r="NV3" s="427"/>
      <c r="NW3" s="427"/>
      <c r="NX3" s="427"/>
      <c r="NY3" s="427"/>
      <c r="NZ3" s="427"/>
      <c r="OA3" s="427"/>
      <c r="OB3" s="427"/>
      <c r="OC3" s="427"/>
      <c r="OD3" s="427"/>
      <c r="OE3" s="427"/>
      <c r="OF3" s="427"/>
      <c r="OG3" s="427"/>
      <c r="OH3" s="427"/>
      <c r="OI3" s="427"/>
      <c r="OJ3" s="427"/>
      <c r="OK3" s="427"/>
      <c r="OL3" s="427"/>
      <c r="OM3" s="427"/>
      <c r="ON3" s="427"/>
      <c r="OO3" s="427"/>
      <c r="OP3" s="427"/>
      <c r="OQ3" s="427"/>
      <c r="OR3" s="427"/>
      <c r="OS3" s="427"/>
      <c r="OT3" s="427"/>
      <c r="OU3" s="427"/>
      <c r="OV3" s="427"/>
      <c r="OW3" s="427"/>
      <c r="OX3" s="427"/>
      <c r="OY3" s="427"/>
      <c r="OZ3" s="427"/>
      <c r="PA3" s="427"/>
      <c r="PB3" s="427"/>
      <c r="PC3" s="427"/>
      <c r="PD3" s="427"/>
      <c r="PE3" s="427"/>
      <c r="PF3" s="427"/>
      <c r="PG3" s="427"/>
      <c r="PH3" s="427"/>
      <c r="PI3" s="427"/>
      <c r="PJ3" s="427"/>
      <c r="PK3" s="427"/>
      <c r="PL3" s="427"/>
      <c r="PM3" s="427"/>
      <c r="PN3" s="427"/>
      <c r="PO3" s="427"/>
      <c r="PP3" s="427"/>
      <c r="PQ3" s="427"/>
      <c r="PR3" s="427"/>
      <c r="PS3" s="427"/>
      <c r="PT3" s="427"/>
      <c r="PU3" s="427"/>
      <c r="PV3" s="427"/>
      <c r="PW3" s="427"/>
      <c r="PX3" s="427"/>
      <c r="PY3" s="427"/>
      <c r="PZ3" s="427"/>
      <c r="QA3" s="427"/>
      <c r="QB3" s="427"/>
      <c r="QC3" s="427"/>
      <c r="QD3" s="427"/>
      <c r="QE3" s="427"/>
      <c r="QF3" s="427"/>
      <c r="QG3" s="427"/>
      <c r="QH3" s="427"/>
      <c r="QI3" s="427"/>
      <c r="QJ3" s="427"/>
      <c r="QK3" s="427"/>
      <c r="QL3" s="427"/>
      <c r="QM3" s="427"/>
      <c r="QN3" s="427"/>
      <c r="QO3" s="427"/>
      <c r="QP3" s="427"/>
      <c r="QQ3" s="427"/>
      <c r="QR3" s="427"/>
      <c r="QS3" s="427"/>
      <c r="QT3" s="427"/>
      <c r="QU3" s="427"/>
      <c r="QV3" s="427"/>
      <c r="QW3" s="427"/>
      <c r="QX3" s="427"/>
      <c r="QY3" s="427"/>
      <c r="QZ3" s="427"/>
      <c r="RA3" s="427"/>
      <c r="RB3" s="427"/>
      <c r="RC3" s="427"/>
      <c r="RD3" s="427"/>
      <c r="RE3" s="427"/>
      <c r="RF3" s="427"/>
      <c r="RG3" s="427"/>
      <c r="RH3" s="427"/>
      <c r="RI3" s="427"/>
      <c r="RJ3" s="427"/>
      <c r="RK3" s="427"/>
      <c r="RL3" s="427"/>
      <c r="RM3" s="427"/>
      <c r="RN3" s="427"/>
      <c r="RO3" s="427"/>
      <c r="RP3" s="427"/>
      <c r="RQ3" s="427"/>
      <c r="RR3" s="427"/>
      <c r="RS3" s="427"/>
      <c r="RT3" s="427"/>
      <c r="RU3" s="427"/>
      <c r="RV3" s="427"/>
      <c r="RW3" s="427"/>
      <c r="RX3" s="427"/>
      <c r="RY3" s="427"/>
      <c r="RZ3" s="427"/>
      <c r="SA3" s="427"/>
      <c r="SB3" s="427"/>
      <c r="SC3" s="427"/>
      <c r="SD3" s="427"/>
      <c r="SE3" s="427"/>
      <c r="SF3" s="427"/>
      <c r="SG3" s="427"/>
      <c r="SH3" s="427"/>
      <c r="SI3" s="427"/>
      <c r="SJ3" s="427"/>
      <c r="SK3" s="427"/>
      <c r="SL3" s="427"/>
      <c r="SM3" s="427"/>
      <c r="SN3" s="427"/>
      <c r="SO3" s="427"/>
      <c r="SP3" s="427"/>
      <c r="SQ3" s="427"/>
      <c r="SR3" s="427"/>
      <c r="SS3" s="427"/>
      <c r="ST3" s="427"/>
      <c r="SU3" s="427"/>
      <c r="SV3" s="427"/>
      <c r="SW3" s="427"/>
      <c r="SX3" s="427"/>
      <c r="SY3" s="427"/>
      <c r="SZ3" s="427"/>
      <c r="TA3" s="427"/>
      <c r="TB3" s="427"/>
      <c r="TC3" s="427"/>
      <c r="TD3" s="427"/>
      <c r="TE3" s="427"/>
      <c r="TF3" s="427"/>
      <c r="TG3" s="427"/>
      <c r="TH3" s="427"/>
      <c r="TI3" s="427"/>
      <c r="TJ3" s="427"/>
      <c r="TK3" s="427"/>
      <c r="TL3" s="427"/>
      <c r="TM3" s="427"/>
      <c r="TN3" s="427"/>
      <c r="TO3" s="427"/>
      <c r="TP3" s="427"/>
      <c r="TQ3" s="427"/>
      <c r="TR3" s="427"/>
      <c r="TS3" s="427"/>
      <c r="TT3" s="427"/>
      <c r="TU3" s="427"/>
      <c r="TV3" s="427"/>
      <c r="TW3" s="427"/>
      <c r="TX3" s="427"/>
      <c r="TY3" s="427"/>
      <c r="TZ3" s="427"/>
      <c r="UA3" s="427"/>
      <c r="UB3" s="427"/>
      <c r="UC3" s="427"/>
      <c r="UD3" s="427"/>
      <c r="UE3" s="427"/>
      <c r="UF3" s="427"/>
      <c r="UG3" s="427"/>
      <c r="UH3" s="427"/>
      <c r="UI3" s="427"/>
      <c r="UJ3" s="427"/>
      <c r="UK3" s="427"/>
      <c r="UL3" s="427"/>
      <c r="UM3" s="427"/>
      <c r="UN3" s="427"/>
      <c r="UO3" s="427"/>
      <c r="UP3" s="427"/>
      <c r="UQ3" s="427"/>
      <c r="UR3" s="427"/>
      <c r="US3" s="427"/>
      <c r="UT3" s="427"/>
      <c r="UU3" s="427"/>
      <c r="UV3" s="427"/>
      <c r="UW3" s="427"/>
      <c r="UX3" s="427"/>
      <c r="UY3" s="427"/>
      <c r="UZ3" s="427"/>
      <c r="VA3" s="427"/>
      <c r="VB3" s="427"/>
      <c r="VC3" s="427"/>
      <c r="VD3" s="427"/>
      <c r="VE3" s="427"/>
      <c r="VF3" s="427"/>
      <c r="VG3" s="427"/>
      <c r="VH3" s="427"/>
      <c r="VI3" s="427"/>
      <c r="VJ3" s="427"/>
      <c r="VK3" s="427"/>
      <c r="VL3" s="427"/>
      <c r="VM3" s="427"/>
      <c r="VN3" s="427"/>
      <c r="VO3" s="427"/>
      <c r="VP3" s="427"/>
      <c r="VQ3" s="427"/>
      <c r="VR3" s="427"/>
      <c r="VS3" s="427"/>
      <c r="VT3" s="427"/>
      <c r="VU3" s="427"/>
      <c r="VV3" s="427"/>
      <c r="VW3" s="427"/>
      <c r="VX3" s="427"/>
      <c r="VY3" s="427"/>
      <c r="VZ3" s="427"/>
      <c r="WA3" s="427"/>
      <c r="WB3" s="427"/>
      <c r="WC3" s="427"/>
      <c r="WD3" s="427"/>
      <c r="WE3" s="427"/>
      <c r="WF3" s="427"/>
      <c r="WG3" s="427"/>
      <c r="WH3" s="427"/>
      <c r="WI3" s="427"/>
      <c r="WJ3" s="427"/>
      <c r="WK3" s="427"/>
      <c r="WL3" s="427"/>
      <c r="WM3" s="427"/>
      <c r="WN3" s="427"/>
      <c r="WO3" s="427"/>
      <c r="WP3" s="427"/>
      <c r="WQ3" s="427"/>
      <c r="WR3" s="427"/>
      <c r="WS3" s="427"/>
      <c r="WT3" s="427"/>
      <c r="WU3" s="427"/>
      <c r="WV3" s="427"/>
      <c r="WW3" s="427"/>
      <c r="WX3" s="427"/>
      <c r="WY3" s="427"/>
      <c r="WZ3" s="427"/>
      <c r="XA3" s="427"/>
      <c r="XB3" s="427"/>
      <c r="XC3" s="427"/>
      <c r="XD3" s="427"/>
      <c r="XE3" s="427"/>
      <c r="XF3" s="427"/>
      <c r="XG3" s="427"/>
      <c r="XH3" s="427"/>
      <c r="XI3" s="427"/>
      <c r="XJ3" s="427"/>
      <c r="XK3" s="427"/>
      <c r="XL3" s="427"/>
      <c r="XM3" s="427"/>
      <c r="XN3" s="427"/>
      <c r="XO3" s="427"/>
      <c r="XP3" s="427"/>
      <c r="XQ3" s="427"/>
      <c r="XR3" s="427"/>
      <c r="XS3" s="427"/>
      <c r="XT3" s="427"/>
      <c r="XU3" s="427"/>
      <c r="XV3" s="427"/>
      <c r="XW3" s="427"/>
      <c r="XX3" s="427"/>
      <c r="XY3" s="427"/>
      <c r="XZ3" s="427"/>
      <c r="YA3" s="427"/>
      <c r="YB3" s="427"/>
      <c r="YC3" s="427"/>
      <c r="YD3" s="427"/>
      <c r="YE3" s="427"/>
      <c r="YF3" s="427"/>
      <c r="YG3" s="427"/>
      <c r="YH3" s="427"/>
      <c r="YI3" s="427"/>
      <c r="YJ3" s="427"/>
      <c r="YK3" s="427"/>
      <c r="YL3" s="427"/>
      <c r="YM3" s="427"/>
      <c r="YN3" s="427"/>
      <c r="YO3" s="427"/>
      <c r="YP3" s="427"/>
      <c r="YQ3" s="427"/>
      <c r="YR3" s="427"/>
      <c r="YS3" s="427"/>
      <c r="YT3" s="427"/>
      <c r="YU3" s="427"/>
      <c r="YV3" s="427"/>
      <c r="YW3" s="427"/>
      <c r="YX3" s="427"/>
      <c r="YY3" s="427"/>
      <c r="YZ3" s="427"/>
      <c r="ZA3" s="427"/>
      <c r="ZB3" s="427"/>
      <c r="ZC3" s="427"/>
      <c r="ZD3" s="427"/>
      <c r="ZE3" s="427"/>
      <c r="ZF3" s="427"/>
      <c r="ZG3" s="427"/>
      <c r="ZH3" s="427"/>
      <c r="ZI3" s="427"/>
      <c r="ZJ3" s="427"/>
      <c r="ZK3" s="427"/>
      <c r="ZL3" s="427"/>
      <c r="ZM3" s="427"/>
      <c r="ZN3" s="427"/>
      <c r="ZO3" s="427"/>
      <c r="ZP3" s="427"/>
      <c r="ZQ3" s="427"/>
      <c r="ZR3" s="427"/>
      <c r="ZS3" s="427"/>
      <c r="ZT3" s="427"/>
      <c r="ZU3" s="427"/>
      <c r="ZV3" s="427"/>
      <c r="ZW3" s="427"/>
      <c r="ZX3" s="427"/>
      <c r="ZY3" s="427"/>
      <c r="ZZ3" s="427"/>
      <c r="AAA3" s="427"/>
      <c r="AAB3" s="427"/>
      <c r="AAC3" s="427"/>
      <c r="AAD3" s="427"/>
      <c r="AAE3" s="427"/>
      <c r="AAF3" s="427"/>
      <c r="AAG3" s="427"/>
      <c r="AAH3" s="427"/>
      <c r="AAI3" s="427"/>
      <c r="AAJ3" s="427"/>
      <c r="AAK3" s="427"/>
      <c r="AAL3" s="427"/>
      <c r="AAM3" s="427"/>
      <c r="AAN3" s="427"/>
      <c r="AAO3" s="427"/>
      <c r="AAP3" s="427"/>
      <c r="AAQ3" s="427"/>
      <c r="AAR3" s="427"/>
      <c r="AAS3" s="427"/>
      <c r="AAT3" s="427"/>
      <c r="AAU3" s="427"/>
      <c r="AAV3" s="427"/>
      <c r="AAW3" s="427"/>
      <c r="AAX3" s="427"/>
      <c r="AAY3" s="427"/>
      <c r="AAZ3" s="427"/>
      <c r="ABA3" s="427"/>
      <c r="ABB3" s="427"/>
      <c r="ABC3" s="427"/>
      <c r="ABD3" s="427"/>
      <c r="ABE3" s="427"/>
      <c r="ABF3" s="427"/>
      <c r="ABG3" s="427"/>
      <c r="ABH3" s="427"/>
      <c r="ABI3" s="427"/>
      <c r="ABJ3" s="427"/>
      <c r="ABK3" s="427"/>
      <c r="ABL3" s="427"/>
      <c r="ABM3" s="427"/>
      <c r="ABN3" s="427"/>
      <c r="ABO3" s="427"/>
      <c r="ABP3" s="427"/>
      <c r="ABQ3" s="427"/>
      <c r="ABR3" s="427"/>
      <c r="ABS3" s="427"/>
      <c r="ABT3" s="427"/>
      <c r="ABU3" s="427"/>
      <c r="ABV3" s="427"/>
      <c r="ABW3" s="427"/>
      <c r="ABX3" s="427"/>
      <c r="ABY3" s="427"/>
      <c r="ABZ3" s="427"/>
      <c r="ACA3" s="427"/>
      <c r="ACB3" s="427"/>
      <c r="ACC3" s="427"/>
      <c r="ACD3" s="427"/>
      <c r="ACE3" s="427"/>
      <c r="ACF3" s="427"/>
      <c r="ACG3" s="427"/>
      <c r="ACH3" s="427"/>
      <c r="ACI3" s="427"/>
      <c r="ACJ3" s="427"/>
      <c r="ACK3" s="427"/>
      <c r="ACL3" s="427"/>
      <c r="ACM3" s="427"/>
      <c r="ACN3" s="427"/>
      <c r="ACO3" s="427"/>
      <c r="ACP3" s="427"/>
      <c r="ACQ3" s="427"/>
      <c r="ACR3" s="427"/>
      <c r="ACS3" s="427"/>
      <c r="ACT3" s="427"/>
      <c r="ACU3" s="427"/>
      <c r="ACV3" s="427"/>
      <c r="ACW3" s="427"/>
      <c r="ACX3" s="427"/>
      <c r="ACY3" s="427"/>
      <c r="ACZ3" s="427"/>
      <c r="ADA3" s="427"/>
      <c r="ADB3" s="427"/>
      <c r="ADC3" s="427"/>
      <c r="ADD3" s="427"/>
      <c r="ADE3" s="427"/>
      <c r="ADF3" s="427"/>
      <c r="ADG3" s="427"/>
      <c r="ADH3" s="427"/>
      <c r="ADI3" s="427"/>
      <c r="ADJ3" s="427"/>
      <c r="ADK3" s="427"/>
      <c r="ADL3" s="427"/>
      <c r="ADM3" s="427"/>
      <c r="ADN3" s="427"/>
      <c r="ADO3" s="427"/>
      <c r="ADP3" s="427"/>
      <c r="ADQ3" s="427"/>
      <c r="ADR3" s="427"/>
      <c r="ADS3" s="427"/>
      <c r="ADT3" s="427"/>
      <c r="ADU3" s="427"/>
      <c r="ADV3" s="427"/>
      <c r="ADW3" s="427"/>
      <c r="ADX3" s="427"/>
      <c r="ADY3" s="427"/>
      <c r="ADZ3" s="427"/>
      <c r="AEA3" s="427"/>
      <c r="AEB3" s="427"/>
      <c r="AEC3" s="427"/>
      <c r="AED3" s="427"/>
      <c r="AEE3" s="427"/>
      <c r="AEF3" s="427"/>
      <c r="AEG3" s="427"/>
      <c r="AEH3" s="427"/>
      <c r="AEI3" s="427"/>
      <c r="AEJ3" s="427"/>
      <c r="AEK3" s="427"/>
      <c r="AEL3" s="427"/>
      <c r="AEM3" s="427"/>
      <c r="AEN3" s="427"/>
      <c r="AEO3" s="427"/>
      <c r="AEP3" s="427"/>
      <c r="AEQ3" s="427"/>
      <c r="AER3" s="427"/>
      <c r="AES3" s="427"/>
      <c r="AET3" s="427"/>
      <c r="AEU3" s="427"/>
      <c r="AEV3" s="427"/>
      <c r="AEW3" s="427"/>
      <c r="AEX3" s="427"/>
      <c r="AEY3" s="427"/>
      <c r="AEZ3" s="427"/>
      <c r="AFA3" s="427"/>
      <c r="AFB3" s="427"/>
      <c r="AFC3" s="427"/>
      <c r="AFD3" s="427"/>
      <c r="AFE3" s="427"/>
      <c r="AFF3" s="427"/>
      <c r="AFG3" s="427"/>
      <c r="AFH3" s="427"/>
      <c r="AFI3" s="427"/>
      <c r="AFJ3" s="427"/>
      <c r="AFK3" s="427"/>
      <c r="AFL3" s="427"/>
      <c r="AFM3" s="427"/>
      <c r="AFN3" s="427"/>
      <c r="AFO3" s="427"/>
      <c r="AFP3" s="427"/>
      <c r="AFQ3" s="427"/>
      <c r="AFR3" s="427"/>
      <c r="AFS3" s="427"/>
      <c r="AFT3" s="427"/>
      <c r="AFU3" s="427"/>
      <c r="AFV3" s="427"/>
      <c r="AFW3" s="427"/>
      <c r="AFX3" s="427"/>
      <c r="AFY3" s="427"/>
      <c r="AFZ3" s="427"/>
      <c r="AGA3" s="427"/>
      <c r="AGB3" s="427"/>
      <c r="AGC3" s="427"/>
      <c r="AGD3" s="427"/>
      <c r="AGE3" s="427"/>
      <c r="AGF3" s="427"/>
      <c r="AGG3" s="427"/>
      <c r="AGH3" s="427"/>
      <c r="AGI3" s="427"/>
      <c r="AGJ3" s="427"/>
      <c r="AGK3" s="427"/>
      <c r="AGL3" s="427"/>
      <c r="AGM3" s="427"/>
      <c r="AGN3" s="427"/>
      <c r="AGO3" s="427"/>
      <c r="AGP3" s="427"/>
      <c r="AGQ3" s="427"/>
      <c r="AGR3" s="427"/>
      <c r="AGS3" s="427"/>
      <c r="AGT3" s="427"/>
      <c r="AGU3" s="427"/>
      <c r="AGV3" s="427"/>
      <c r="AGW3" s="427"/>
      <c r="AGX3" s="427"/>
      <c r="AGY3" s="427"/>
      <c r="AGZ3" s="427"/>
      <c r="AHA3" s="427"/>
      <c r="AHB3" s="427"/>
      <c r="AHC3" s="427"/>
      <c r="AHD3" s="427"/>
      <c r="AHE3" s="427"/>
      <c r="AHF3" s="427"/>
      <c r="AHG3" s="427"/>
      <c r="AHH3" s="427"/>
      <c r="AHI3" s="427"/>
      <c r="AHJ3" s="427"/>
      <c r="AHK3" s="427"/>
      <c r="AHL3" s="427"/>
      <c r="AHM3" s="427"/>
      <c r="AHN3" s="427"/>
      <c r="AHO3" s="427"/>
      <c r="AHP3" s="427"/>
      <c r="AHQ3" s="427"/>
      <c r="AHR3" s="427"/>
      <c r="AHS3" s="427"/>
      <c r="AHT3" s="427"/>
      <c r="AHU3" s="427"/>
      <c r="AHV3" s="427"/>
      <c r="AHW3" s="427"/>
      <c r="AHX3" s="427"/>
      <c r="AHY3" s="427"/>
      <c r="AHZ3" s="427"/>
      <c r="AIA3" s="427"/>
      <c r="AIB3" s="427"/>
      <c r="AIC3" s="427"/>
      <c r="AID3" s="427"/>
      <c r="AIE3" s="427"/>
      <c r="AIF3" s="427"/>
      <c r="AIG3" s="427"/>
      <c r="AIH3" s="427"/>
      <c r="AII3" s="427"/>
      <c r="AIJ3" s="427"/>
      <c r="AIK3" s="427"/>
      <c r="AIL3" s="427"/>
      <c r="AIM3" s="427"/>
      <c r="AIN3" s="427"/>
      <c r="AIO3" s="427"/>
      <c r="AIP3" s="427"/>
      <c r="AIQ3" s="427"/>
      <c r="AIR3" s="427"/>
      <c r="AIS3" s="427"/>
      <c r="AIT3" s="427"/>
      <c r="AIU3" s="427"/>
      <c r="AIV3" s="427"/>
      <c r="AIW3" s="427"/>
      <c r="AIX3" s="427"/>
      <c r="AIY3" s="427"/>
      <c r="AIZ3" s="427"/>
      <c r="AJA3" s="427"/>
      <c r="AJB3" s="427"/>
      <c r="AJC3" s="427"/>
      <c r="AJD3" s="427"/>
      <c r="AJE3" s="427"/>
      <c r="AJF3" s="427"/>
      <c r="AJG3" s="427"/>
      <c r="AJH3" s="427"/>
      <c r="AJI3" s="427"/>
      <c r="AJJ3" s="427"/>
      <c r="AJK3" s="427"/>
      <c r="AJL3" s="427"/>
      <c r="AJM3" s="427"/>
      <c r="AJN3" s="427"/>
      <c r="AJO3" s="427"/>
      <c r="AJP3" s="427"/>
      <c r="AJQ3" s="427"/>
      <c r="AJR3" s="427"/>
      <c r="AJS3" s="427"/>
      <c r="AJT3" s="427"/>
      <c r="AJU3" s="427"/>
      <c r="AJV3" s="427"/>
      <c r="AJW3" s="427"/>
      <c r="AJX3" s="427"/>
      <c r="AJY3" s="427"/>
      <c r="AJZ3" s="427"/>
      <c r="AKA3" s="427"/>
      <c r="AKB3" s="427"/>
      <c r="AKC3" s="427"/>
      <c r="AKD3" s="427"/>
      <c r="AKE3" s="427"/>
      <c r="AKF3" s="427"/>
      <c r="AKG3" s="427"/>
      <c r="AKH3" s="427"/>
      <c r="AKI3" s="427"/>
      <c r="AKJ3" s="427"/>
      <c r="AKK3" s="427"/>
      <c r="AKL3" s="427"/>
      <c r="AKM3" s="427"/>
      <c r="AKN3" s="427"/>
      <c r="AKO3" s="427"/>
      <c r="AKP3" s="427"/>
      <c r="AKQ3" s="427"/>
      <c r="AKR3" s="427"/>
      <c r="AKS3" s="427"/>
      <c r="AKT3" s="427"/>
      <c r="AKU3" s="427"/>
      <c r="AKV3" s="427"/>
      <c r="AKW3" s="427"/>
      <c r="AKX3" s="427"/>
      <c r="AKY3" s="427"/>
      <c r="AKZ3" s="427"/>
      <c r="ALA3" s="427"/>
      <c r="ALB3" s="427"/>
      <c r="ALC3" s="427"/>
      <c r="ALD3" s="427"/>
      <c r="ALE3" s="427"/>
      <c r="ALF3" s="427"/>
      <c r="ALG3" s="427"/>
      <c r="ALH3" s="427"/>
      <c r="ALI3" s="427"/>
      <c r="ALJ3" s="427"/>
      <c r="ALK3" s="427"/>
      <c r="ALL3" s="427"/>
      <c r="ALM3" s="427"/>
      <c r="ALN3" s="427"/>
      <c r="ALO3" s="427"/>
      <c r="ALP3" s="427"/>
      <c r="ALQ3" s="427"/>
      <c r="ALR3" s="427"/>
      <c r="ALS3" s="427"/>
      <c r="ALT3" s="427"/>
      <c r="ALU3" s="427"/>
      <c r="ALV3" s="427"/>
      <c r="ALW3" s="427"/>
      <c r="ALX3" s="427"/>
      <c r="ALY3" s="427"/>
      <c r="ALZ3" s="427"/>
      <c r="AMA3" s="427"/>
      <c r="AMB3" s="427"/>
      <c r="AMC3" s="427"/>
    </row>
    <row r="4" spans="1:1017" ht="17.25" customHeight="1">
      <c r="A4" s="442"/>
      <c r="B4" s="625" t="s">
        <v>125</v>
      </c>
      <c r="C4" s="441"/>
      <c r="D4" s="442"/>
      <c r="E4" s="443"/>
      <c r="F4" s="625" t="s">
        <v>602</v>
      </c>
      <c r="G4" s="441"/>
      <c r="H4" s="442"/>
      <c r="I4" s="625" t="s">
        <v>599</v>
      </c>
      <c r="J4" s="441"/>
      <c r="K4" s="442"/>
      <c r="L4" s="625" t="s">
        <v>606</v>
      </c>
      <c r="M4" s="441"/>
    </row>
    <row r="5" spans="1:1017" ht="17.25" customHeight="1">
      <c r="A5" s="444"/>
      <c r="B5" s="446" t="s">
        <v>202</v>
      </c>
      <c r="C5" s="447"/>
      <c r="D5" s="444"/>
      <c r="E5" s="445"/>
      <c r="F5" s="446" t="s">
        <v>215</v>
      </c>
      <c r="G5" s="447"/>
      <c r="H5" s="444"/>
      <c r="I5" s="446" t="s">
        <v>601</v>
      </c>
      <c r="J5" s="447"/>
      <c r="K5" s="444"/>
      <c r="L5" s="446" t="s">
        <v>23</v>
      </c>
      <c r="M5" s="447"/>
    </row>
    <row r="6" spans="1:1017" ht="17.25" customHeight="1">
      <c r="A6" s="448"/>
      <c r="B6" s="446" t="s">
        <v>598</v>
      </c>
      <c r="C6" s="450"/>
      <c r="D6" s="448"/>
      <c r="E6" s="449"/>
      <c r="F6" s="446" t="s">
        <v>600</v>
      </c>
      <c r="G6" s="450"/>
      <c r="H6" s="448"/>
      <c r="I6" s="446" t="s">
        <v>126</v>
      </c>
      <c r="J6" s="450"/>
      <c r="K6" s="448"/>
      <c r="L6" s="446" t="s">
        <v>649</v>
      </c>
      <c r="M6" s="450"/>
    </row>
    <row r="7" spans="1:1017" ht="17.25" customHeight="1">
      <c r="A7" s="448"/>
      <c r="B7" s="446" t="s">
        <v>180</v>
      </c>
      <c r="C7" s="450"/>
      <c r="D7" s="448"/>
      <c r="E7" s="449"/>
      <c r="F7" s="446" t="s">
        <v>567</v>
      </c>
      <c r="G7" s="450"/>
      <c r="H7" s="448"/>
      <c r="I7" s="446" t="s">
        <v>88</v>
      </c>
      <c r="J7" s="450"/>
      <c r="K7" s="448"/>
      <c r="L7" s="446" t="s">
        <v>148</v>
      </c>
      <c r="M7" s="450"/>
    </row>
    <row r="8" spans="1:1017" ht="17.25" customHeight="1">
      <c r="A8" s="448"/>
      <c r="B8" s="446" t="s">
        <v>584</v>
      </c>
      <c r="C8" s="450"/>
      <c r="D8" s="448"/>
      <c r="E8" s="449"/>
      <c r="F8" s="446"/>
      <c r="G8" s="450"/>
      <c r="H8" s="448"/>
      <c r="I8" s="446" t="s">
        <v>254</v>
      </c>
      <c r="J8" s="450"/>
      <c r="K8" s="448"/>
      <c r="L8" s="446" t="s">
        <v>650</v>
      </c>
      <c r="M8" s="450"/>
    </row>
    <row r="9" spans="1:1017" s="126" customFormat="1" ht="17.25" customHeight="1">
      <c r="A9" s="448"/>
      <c r="B9" s="446" t="s">
        <v>607</v>
      </c>
      <c r="C9" s="450"/>
      <c r="D9" s="448"/>
      <c r="E9" s="449"/>
      <c r="F9" s="446"/>
      <c r="G9" s="450"/>
      <c r="H9" s="448"/>
      <c r="I9" s="446" t="s">
        <v>648</v>
      </c>
      <c r="J9" s="450"/>
      <c r="K9" s="448"/>
      <c r="L9" s="446" t="s">
        <v>232</v>
      </c>
      <c r="M9" s="450"/>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7"/>
      <c r="AZ9" s="427"/>
      <c r="BA9" s="427"/>
      <c r="BB9" s="427"/>
      <c r="BC9" s="427"/>
      <c r="BD9" s="427"/>
      <c r="BE9" s="427"/>
      <c r="BF9" s="427"/>
      <c r="BG9" s="427"/>
      <c r="BH9" s="427"/>
      <c r="BI9" s="427"/>
      <c r="BJ9" s="427"/>
      <c r="BK9" s="427"/>
      <c r="BL9" s="427"/>
      <c r="BM9" s="427"/>
      <c r="BN9" s="427"/>
      <c r="BO9" s="427"/>
      <c r="BP9" s="427"/>
      <c r="BQ9" s="427"/>
      <c r="BR9" s="427"/>
      <c r="BS9" s="427"/>
      <c r="BT9" s="427"/>
      <c r="BU9" s="427"/>
      <c r="BV9" s="427"/>
      <c r="BW9" s="427"/>
      <c r="BX9" s="427"/>
      <c r="BY9" s="427"/>
      <c r="BZ9" s="427"/>
      <c r="CA9" s="427"/>
      <c r="CB9" s="427"/>
      <c r="CC9" s="427"/>
      <c r="CD9" s="427"/>
      <c r="CE9" s="427"/>
      <c r="CF9" s="427"/>
      <c r="CG9" s="427"/>
      <c r="CH9" s="427"/>
      <c r="CI9" s="427"/>
      <c r="CJ9" s="427"/>
      <c r="CK9" s="427"/>
      <c r="CL9" s="427"/>
      <c r="CM9" s="427"/>
      <c r="CN9" s="427"/>
      <c r="CO9" s="427"/>
      <c r="CP9" s="427"/>
      <c r="CQ9" s="427"/>
      <c r="CR9" s="427"/>
      <c r="CS9" s="427"/>
      <c r="CT9" s="427"/>
      <c r="CU9" s="427"/>
      <c r="CV9" s="427"/>
      <c r="CW9" s="427"/>
      <c r="CX9" s="427"/>
      <c r="CY9" s="427"/>
      <c r="CZ9" s="427"/>
      <c r="DA9" s="427"/>
      <c r="DB9" s="427"/>
      <c r="DC9" s="427"/>
      <c r="DD9" s="427"/>
      <c r="DE9" s="427"/>
      <c r="DF9" s="427"/>
      <c r="DG9" s="427"/>
      <c r="DH9" s="427"/>
      <c r="DI9" s="427"/>
      <c r="DJ9" s="427"/>
      <c r="DK9" s="427"/>
      <c r="DL9" s="427"/>
      <c r="DM9" s="427"/>
      <c r="DN9" s="427"/>
      <c r="DO9" s="427"/>
      <c r="DP9" s="427"/>
      <c r="DQ9" s="427"/>
      <c r="DR9" s="427"/>
      <c r="DS9" s="427"/>
      <c r="DT9" s="427"/>
      <c r="DU9" s="427"/>
      <c r="DV9" s="427"/>
      <c r="DW9" s="427"/>
      <c r="DX9" s="427"/>
      <c r="DY9" s="427"/>
      <c r="DZ9" s="427"/>
      <c r="EA9" s="427"/>
      <c r="EB9" s="427"/>
      <c r="EC9" s="427"/>
      <c r="ED9" s="427"/>
      <c r="EE9" s="427"/>
      <c r="EF9" s="427"/>
      <c r="EG9" s="427"/>
      <c r="EH9" s="427"/>
      <c r="EI9" s="427"/>
      <c r="EJ9" s="427"/>
      <c r="EK9" s="427"/>
      <c r="EL9" s="427"/>
      <c r="EM9" s="427"/>
      <c r="EN9" s="427"/>
      <c r="EO9" s="427"/>
      <c r="EP9" s="427"/>
      <c r="EQ9" s="427"/>
      <c r="ER9" s="427"/>
      <c r="ES9" s="427"/>
      <c r="ET9" s="427"/>
      <c r="EU9" s="427"/>
      <c r="EV9" s="427"/>
      <c r="EW9" s="427"/>
      <c r="EX9" s="427"/>
      <c r="EY9" s="427"/>
      <c r="EZ9" s="427"/>
      <c r="FA9" s="427"/>
      <c r="FB9" s="427"/>
      <c r="FC9" s="427"/>
      <c r="FD9" s="427"/>
      <c r="FE9" s="427"/>
      <c r="FF9" s="427"/>
      <c r="FG9" s="427"/>
      <c r="FH9" s="427"/>
      <c r="FI9" s="427"/>
      <c r="FJ9" s="427"/>
      <c r="FK9" s="427"/>
      <c r="FL9" s="427"/>
      <c r="FM9" s="427"/>
      <c r="FN9" s="427"/>
      <c r="FO9" s="427"/>
      <c r="FP9" s="427"/>
      <c r="FQ9" s="427"/>
      <c r="FR9" s="427"/>
      <c r="FS9" s="427"/>
      <c r="FT9" s="427"/>
      <c r="FU9" s="427"/>
      <c r="FV9" s="427"/>
      <c r="FW9" s="427"/>
      <c r="FX9" s="427"/>
      <c r="FY9" s="427"/>
      <c r="FZ9" s="427"/>
      <c r="GA9" s="427"/>
      <c r="GB9" s="427"/>
      <c r="GC9" s="427"/>
      <c r="GD9" s="427"/>
      <c r="GE9" s="427"/>
      <c r="GF9" s="427"/>
      <c r="GG9" s="427"/>
      <c r="GH9" s="427"/>
      <c r="GI9" s="427"/>
      <c r="GJ9" s="427"/>
      <c r="GK9" s="427"/>
      <c r="GL9" s="427"/>
      <c r="GM9" s="427"/>
      <c r="GN9" s="427"/>
      <c r="GO9" s="427"/>
      <c r="GP9" s="427"/>
      <c r="GQ9" s="427"/>
      <c r="GR9" s="427"/>
      <c r="GS9" s="427"/>
      <c r="GT9" s="427"/>
      <c r="GU9" s="427"/>
      <c r="GV9" s="427"/>
      <c r="GW9" s="427"/>
      <c r="GX9" s="427"/>
      <c r="GY9" s="427"/>
      <c r="GZ9" s="427"/>
      <c r="HA9" s="427"/>
      <c r="HB9" s="427"/>
      <c r="HC9" s="427"/>
      <c r="HD9" s="427"/>
      <c r="HE9" s="427"/>
      <c r="HF9" s="427"/>
      <c r="HG9" s="427"/>
      <c r="HH9" s="427"/>
      <c r="HI9" s="427"/>
      <c r="HJ9" s="427"/>
      <c r="HK9" s="427"/>
      <c r="HL9" s="427"/>
      <c r="HM9" s="427"/>
      <c r="HN9" s="427"/>
      <c r="HO9" s="427"/>
      <c r="HP9" s="427"/>
      <c r="HQ9" s="427"/>
      <c r="HR9" s="427"/>
      <c r="HS9" s="427"/>
      <c r="HT9" s="427"/>
      <c r="HU9" s="427"/>
      <c r="HV9" s="427"/>
      <c r="HW9" s="427"/>
      <c r="HX9" s="427"/>
      <c r="HY9" s="427"/>
      <c r="HZ9" s="427"/>
      <c r="IA9" s="427"/>
      <c r="IB9" s="427"/>
      <c r="IC9" s="427"/>
      <c r="ID9" s="427"/>
      <c r="IE9" s="427"/>
      <c r="IF9" s="427"/>
      <c r="IG9" s="427"/>
      <c r="IH9" s="427"/>
      <c r="II9" s="427"/>
      <c r="IJ9" s="427"/>
      <c r="IK9" s="427"/>
      <c r="IL9" s="427"/>
      <c r="IM9" s="427"/>
      <c r="IN9" s="427"/>
      <c r="IO9" s="427"/>
      <c r="IP9" s="427"/>
      <c r="IQ9" s="427"/>
      <c r="IR9" s="427"/>
      <c r="IS9" s="427"/>
      <c r="IT9" s="427"/>
      <c r="IU9" s="427"/>
      <c r="IV9" s="427"/>
      <c r="IW9" s="427"/>
      <c r="IX9" s="427"/>
      <c r="IY9" s="427"/>
      <c r="IZ9" s="427"/>
      <c r="JA9" s="427"/>
      <c r="JB9" s="427"/>
      <c r="JC9" s="427"/>
      <c r="JD9" s="427"/>
      <c r="JE9" s="427"/>
      <c r="JF9" s="427"/>
      <c r="JG9" s="427"/>
      <c r="JH9" s="427"/>
      <c r="JI9" s="427"/>
      <c r="JJ9" s="427"/>
      <c r="JK9" s="427"/>
      <c r="JL9" s="427"/>
      <c r="JM9" s="427"/>
      <c r="JN9" s="427"/>
      <c r="JO9" s="427"/>
      <c r="JP9" s="427"/>
      <c r="JQ9" s="427"/>
      <c r="JR9" s="427"/>
      <c r="JS9" s="427"/>
      <c r="JT9" s="427"/>
      <c r="JU9" s="427"/>
      <c r="JV9" s="427"/>
      <c r="JW9" s="427"/>
      <c r="JX9" s="427"/>
      <c r="JY9" s="427"/>
      <c r="JZ9" s="427"/>
      <c r="KA9" s="427"/>
      <c r="KB9" s="427"/>
      <c r="KC9" s="427"/>
      <c r="KD9" s="427"/>
      <c r="KE9" s="427"/>
      <c r="KF9" s="427"/>
      <c r="KG9" s="427"/>
      <c r="KH9" s="427"/>
      <c r="KI9" s="427"/>
      <c r="KJ9" s="427"/>
      <c r="KK9" s="427"/>
      <c r="KL9" s="427"/>
      <c r="KM9" s="427"/>
      <c r="KN9" s="427"/>
      <c r="KO9" s="427"/>
      <c r="KP9" s="427"/>
      <c r="KQ9" s="427"/>
      <c r="KR9" s="427"/>
      <c r="KS9" s="427"/>
      <c r="KT9" s="427"/>
      <c r="KU9" s="427"/>
      <c r="KV9" s="427"/>
      <c r="KW9" s="427"/>
      <c r="KX9" s="427"/>
      <c r="KY9" s="427"/>
      <c r="KZ9" s="427"/>
      <c r="LA9" s="427"/>
      <c r="LB9" s="427"/>
      <c r="LC9" s="427"/>
      <c r="LD9" s="427"/>
      <c r="LE9" s="427"/>
      <c r="LF9" s="427"/>
      <c r="LG9" s="427"/>
      <c r="LH9" s="427"/>
      <c r="LI9" s="427"/>
      <c r="LJ9" s="427"/>
      <c r="LK9" s="427"/>
      <c r="LL9" s="427"/>
      <c r="LM9" s="427"/>
      <c r="LN9" s="427"/>
      <c r="LO9" s="427"/>
      <c r="LP9" s="427"/>
      <c r="LQ9" s="427"/>
      <c r="LR9" s="427"/>
      <c r="LS9" s="427"/>
      <c r="LT9" s="427"/>
      <c r="LU9" s="427"/>
      <c r="LV9" s="427"/>
      <c r="LW9" s="427"/>
      <c r="LX9" s="427"/>
      <c r="LY9" s="427"/>
      <c r="LZ9" s="427"/>
      <c r="MA9" s="427"/>
      <c r="MB9" s="427"/>
      <c r="MC9" s="427"/>
      <c r="MD9" s="427"/>
      <c r="ME9" s="427"/>
      <c r="MF9" s="427"/>
      <c r="MG9" s="427"/>
      <c r="MH9" s="427"/>
      <c r="MI9" s="427"/>
      <c r="MJ9" s="427"/>
      <c r="MK9" s="427"/>
      <c r="ML9" s="427"/>
      <c r="MM9" s="427"/>
      <c r="MN9" s="427"/>
      <c r="MO9" s="427"/>
      <c r="MP9" s="427"/>
      <c r="MQ9" s="427"/>
      <c r="MR9" s="427"/>
      <c r="MS9" s="427"/>
      <c r="MT9" s="427"/>
      <c r="MU9" s="427"/>
      <c r="MV9" s="427"/>
      <c r="MW9" s="427"/>
      <c r="MX9" s="427"/>
      <c r="MY9" s="427"/>
      <c r="MZ9" s="427"/>
      <c r="NA9" s="427"/>
      <c r="NB9" s="427"/>
      <c r="NC9" s="427"/>
      <c r="ND9" s="427"/>
      <c r="NE9" s="427"/>
      <c r="NF9" s="427"/>
      <c r="NG9" s="427"/>
      <c r="NH9" s="427"/>
      <c r="NI9" s="427"/>
      <c r="NJ9" s="427"/>
      <c r="NK9" s="427"/>
      <c r="NL9" s="427"/>
      <c r="NM9" s="427"/>
      <c r="NN9" s="427"/>
      <c r="NO9" s="427"/>
      <c r="NP9" s="427"/>
      <c r="NQ9" s="427"/>
      <c r="NR9" s="427"/>
      <c r="NS9" s="427"/>
      <c r="NT9" s="427"/>
      <c r="NU9" s="427"/>
      <c r="NV9" s="427"/>
      <c r="NW9" s="427"/>
      <c r="NX9" s="427"/>
      <c r="NY9" s="427"/>
      <c r="NZ9" s="427"/>
      <c r="OA9" s="427"/>
      <c r="OB9" s="427"/>
      <c r="OC9" s="427"/>
      <c r="OD9" s="427"/>
      <c r="OE9" s="427"/>
      <c r="OF9" s="427"/>
      <c r="OG9" s="427"/>
      <c r="OH9" s="427"/>
      <c r="OI9" s="427"/>
      <c r="OJ9" s="427"/>
      <c r="OK9" s="427"/>
      <c r="OL9" s="427"/>
      <c r="OM9" s="427"/>
      <c r="ON9" s="427"/>
      <c r="OO9" s="427"/>
      <c r="OP9" s="427"/>
      <c r="OQ9" s="427"/>
      <c r="OR9" s="427"/>
      <c r="OS9" s="427"/>
      <c r="OT9" s="427"/>
      <c r="OU9" s="427"/>
      <c r="OV9" s="427"/>
      <c r="OW9" s="427"/>
      <c r="OX9" s="427"/>
      <c r="OY9" s="427"/>
      <c r="OZ9" s="427"/>
      <c r="PA9" s="427"/>
      <c r="PB9" s="427"/>
      <c r="PC9" s="427"/>
      <c r="PD9" s="427"/>
      <c r="PE9" s="427"/>
      <c r="PF9" s="427"/>
      <c r="PG9" s="427"/>
      <c r="PH9" s="427"/>
      <c r="PI9" s="427"/>
      <c r="PJ9" s="427"/>
      <c r="PK9" s="427"/>
      <c r="PL9" s="427"/>
      <c r="PM9" s="427"/>
      <c r="PN9" s="427"/>
      <c r="PO9" s="427"/>
      <c r="PP9" s="427"/>
      <c r="PQ9" s="427"/>
      <c r="PR9" s="427"/>
      <c r="PS9" s="427"/>
      <c r="PT9" s="427"/>
      <c r="PU9" s="427"/>
      <c r="PV9" s="427"/>
      <c r="PW9" s="427"/>
      <c r="PX9" s="427"/>
      <c r="PY9" s="427"/>
      <c r="PZ9" s="427"/>
      <c r="QA9" s="427"/>
      <c r="QB9" s="427"/>
      <c r="QC9" s="427"/>
      <c r="QD9" s="427"/>
      <c r="QE9" s="427"/>
      <c r="QF9" s="427"/>
      <c r="QG9" s="427"/>
      <c r="QH9" s="427"/>
      <c r="QI9" s="427"/>
      <c r="QJ9" s="427"/>
      <c r="QK9" s="427"/>
      <c r="QL9" s="427"/>
      <c r="QM9" s="427"/>
      <c r="QN9" s="427"/>
      <c r="QO9" s="427"/>
      <c r="QP9" s="427"/>
      <c r="QQ9" s="427"/>
      <c r="QR9" s="427"/>
      <c r="QS9" s="427"/>
      <c r="QT9" s="427"/>
      <c r="QU9" s="427"/>
      <c r="QV9" s="427"/>
      <c r="QW9" s="427"/>
      <c r="QX9" s="427"/>
      <c r="QY9" s="427"/>
      <c r="QZ9" s="427"/>
      <c r="RA9" s="427"/>
      <c r="RB9" s="427"/>
      <c r="RC9" s="427"/>
      <c r="RD9" s="427"/>
      <c r="RE9" s="427"/>
      <c r="RF9" s="427"/>
      <c r="RG9" s="427"/>
      <c r="RH9" s="427"/>
      <c r="RI9" s="427"/>
      <c r="RJ9" s="427"/>
      <c r="RK9" s="427"/>
      <c r="RL9" s="427"/>
      <c r="RM9" s="427"/>
      <c r="RN9" s="427"/>
      <c r="RO9" s="427"/>
      <c r="RP9" s="427"/>
      <c r="RQ9" s="427"/>
      <c r="RR9" s="427"/>
      <c r="RS9" s="427"/>
      <c r="RT9" s="427"/>
      <c r="RU9" s="427"/>
      <c r="RV9" s="427"/>
      <c r="RW9" s="427"/>
      <c r="RX9" s="427"/>
      <c r="RY9" s="427"/>
      <c r="RZ9" s="427"/>
      <c r="SA9" s="427"/>
      <c r="SB9" s="427"/>
      <c r="SC9" s="427"/>
      <c r="SD9" s="427"/>
      <c r="SE9" s="427"/>
      <c r="SF9" s="427"/>
      <c r="SG9" s="427"/>
      <c r="SH9" s="427"/>
      <c r="SI9" s="427"/>
      <c r="SJ9" s="427"/>
      <c r="SK9" s="427"/>
      <c r="SL9" s="427"/>
      <c r="SM9" s="427"/>
      <c r="SN9" s="427"/>
      <c r="SO9" s="427"/>
      <c r="SP9" s="427"/>
      <c r="SQ9" s="427"/>
      <c r="SR9" s="427"/>
      <c r="SS9" s="427"/>
      <c r="ST9" s="427"/>
      <c r="SU9" s="427"/>
      <c r="SV9" s="427"/>
      <c r="SW9" s="427"/>
      <c r="SX9" s="427"/>
      <c r="SY9" s="427"/>
      <c r="SZ9" s="427"/>
      <c r="TA9" s="427"/>
      <c r="TB9" s="427"/>
      <c r="TC9" s="427"/>
      <c r="TD9" s="427"/>
      <c r="TE9" s="427"/>
      <c r="TF9" s="427"/>
      <c r="TG9" s="427"/>
      <c r="TH9" s="427"/>
      <c r="TI9" s="427"/>
      <c r="TJ9" s="427"/>
      <c r="TK9" s="427"/>
      <c r="TL9" s="427"/>
      <c r="TM9" s="427"/>
      <c r="TN9" s="427"/>
      <c r="TO9" s="427"/>
      <c r="TP9" s="427"/>
      <c r="TQ9" s="427"/>
      <c r="TR9" s="427"/>
      <c r="TS9" s="427"/>
      <c r="TT9" s="427"/>
      <c r="TU9" s="427"/>
      <c r="TV9" s="427"/>
      <c r="TW9" s="427"/>
      <c r="TX9" s="427"/>
      <c r="TY9" s="427"/>
      <c r="TZ9" s="427"/>
      <c r="UA9" s="427"/>
      <c r="UB9" s="427"/>
      <c r="UC9" s="427"/>
      <c r="UD9" s="427"/>
      <c r="UE9" s="427"/>
      <c r="UF9" s="427"/>
      <c r="UG9" s="427"/>
      <c r="UH9" s="427"/>
      <c r="UI9" s="427"/>
      <c r="UJ9" s="427"/>
      <c r="UK9" s="427"/>
      <c r="UL9" s="427"/>
      <c r="UM9" s="427"/>
      <c r="UN9" s="427"/>
      <c r="UO9" s="427"/>
      <c r="UP9" s="427"/>
      <c r="UQ9" s="427"/>
      <c r="UR9" s="427"/>
      <c r="US9" s="427"/>
      <c r="UT9" s="427"/>
      <c r="UU9" s="427"/>
      <c r="UV9" s="427"/>
      <c r="UW9" s="427"/>
      <c r="UX9" s="427"/>
      <c r="UY9" s="427"/>
      <c r="UZ9" s="427"/>
      <c r="VA9" s="427"/>
      <c r="VB9" s="427"/>
      <c r="VC9" s="427"/>
      <c r="VD9" s="427"/>
      <c r="VE9" s="427"/>
      <c r="VF9" s="427"/>
      <c r="VG9" s="427"/>
      <c r="VH9" s="427"/>
      <c r="VI9" s="427"/>
      <c r="VJ9" s="427"/>
      <c r="VK9" s="427"/>
      <c r="VL9" s="427"/>
      <c r="VM9" s="427"/>
      <c r="VN9" s="427"/>
      <c r="VO9" s="427"/>
      <c r="VP9" s="427"/>
      <c r="VQ9" s="427"/>
      <c r="VR9" s="427"/>
      <c r="VS9" s="427"/>
      <c r="VT9" s="427"/>
      <c r="VU9" s="427"/>
      <c r="VV9" s="427"/>
      <c r="VW9" s="427"/>
      <c r="VX9" s="427"/>
      <c r="VY9" s="427"/>
      <c r="VZ9" s="427"/>
      <c r="WA9" s="427"/>
      <c r="WB9" s="427"/>
      <c r="WC9" s="427"/>
      <c r="WD9" s="427"/>
      <c r="WE9" s="427"/>
      <c r="WF9" s="427"/>
      <c r="WG9" s="427"/>
      <c r="WH9" s="427"/>
      <c r="WI9" s="427"/>
      <c r="WJ9" s="427"/>
      <c r="WK9" s="427"/>
      <c r="WL9" s="427"/>
      <c r="WM9" s="427"/>
      <c r="WN9" s="427"/>
      <c r="WO9" s="427"/>
      <c r="WP9" s="427"/>
      <c r="WQ9" s="427"/>
      <c r="WR9" s="427"/>
      <c r="WS9" s="427"/>
      <c r="WT9" s="427"/>
      <c r="WU9" s="427"/>
      <c r="WV9" s="427"/>
      <c r="WW9" s="427"/>
      <c r="WX9" s="427"/>
      <c r="WY9" s="427"/>
      <c r="WZ9" s="427"/>
      <c r="XA9" s="427"/>
      <c r="XB9" s="427"/>
      <c r="XC9" s="427"/>
      <c r="XD9" s="427"/>
      <c r="XE9" s="427"/>
      <c r="XF9" s="427"/>
      <c r="XG9" s="427"/>
      <c r="XH9" s="427"/>
      <c r="XI9" s="427"/>
      <c r="XJ9" s="427"/>
      <c r="XK9" s="427"/>
      <c r="XL9" s="427"/>
      <c r="XM9" s="427"/>
      <c r="XN9" s="427"/>
      <c r="XO9" s="427"/>
      <c r="XP9" s="427"/>
      <c r="XQ9" s="427"/>
      <c r="XR9" s="427"/>
      <c r="XS9" s="427"/>
      <c r="XT9" s="427"/>
      <c r="XU9" s="427"/>
      <c r="XV9" s="427"/>
      <c r="XW9" s="427"/>
      <c r="XX9" s="427"/>
      <c r="XY9" s="427"/>
      <c r="XZ9" s="427"/>
      <c r="YA9" s="427"/>
      <c r="YB9" s="427"/>
      <c r="YC9" s="427"/>
      <c r="YD9" s="427"/>
      <c r="YE9" s="427"/>
      <c r="YF9" s="427"/>
      <c r="YG9" s="427"/>
      <c r="YH9" s="427"/>
      <c r="YI9" s="427"/>
      <c r="YJ9" s="427"/>
      <c r="YK9" s="427"/>
      <c r="YL9" s="427"/>
      <c r="YM9" s="427"/>
      <c r="YN9" s="427"/>
      <c r="YO9" s="427"/>
      <c r="YP9" s="427"/>
      <c r="YQ9" s="427"/>
      <c r="YR9" s="427"/>
      <c r="YS9" s="427"/>
      <c r="YT9" s="427"/>
      <c r="YU9" s="427"/>
      <c r="YV9" s="427"/>
      <c r="YW9" s="427"/>
      <c r="YX9" s="427"/>
      <c r="YY9" s="427"/>
      <c r="YZ9" s="427"/>
      <c r="ZA9" s="427"/>
      <c r="ZB9" s="427"/>
      <c r="ZC9" s="427"/>
      <c r="ZD9" s="427"/>
      <c r="ZE9" s="427"/>
      <c r="ZF9" s="427"/>
      <c r="ZG9" s="427"/>
      <c r="ZH9" s="427"/>
      <c r="ZI9" s="427"/>
      <c r="ZJ9" s="427"/>
      <c r="ZK9" s="427"/>
      <c r="ZL9" s="427"/>
      <c r="ZM9" s="427"/>
      <c r="ZN9" s="427"/>
      <c r="ZO9" s="427"/>
      <c r="ZP9" s="427"/>
      <c r="ZQ9" s="427"/>
      <c r="ZR9" s="427"/>
      <c r="ZS9" s="427"/>
      <c r="ZT9" s="427"/>
      <c r="ZU9" s="427"/>
      <c r="ZV9" s="427"/>
      <c r="ZW9" s="427"/>
      <c r="ZX9" s="427"/>
      <c r="ZY9" s="427"/>
      <c r="ZZ9" s="427"/>
      <c r="AAA9" s="427"/>
      <c r="AAB9" s="427"/>
      <c r="AAC9" s="427"/>
      <c r="AAD9" s="427"/>
      <c r="AAE9" s="427"/>
      <c r="AAF9" s="427"/>
      <c r="AAG9" s="427"/>
      <c r="AAH9" s="427"/>
      <c r="AAI9" s="427"/>
      <c r="AAJ9" s="427"/>
      <c r="AAK9" s="427"/>
      <c r="AAL9" s="427"/>
      <c r="AAM9" s="427"/>
      <c r="AAN9" s="427"/>
      <c r="AAO9" s="427"/>
      <c r="AAP9" s="427"/>
      <c r="AAQ9" s="427"/>
      <c r="AAR9" s="427"/>
      <c r="AAS9" s="427"/>
      <c r="AAT9" s="427"/>
      <c r="AAU9" s="427"/>
      <c r="AAV9" s="427"/>
      <c r="AAW9" s="427"/>
      <c r="AAX9" s="427"/>
      <c r="AAY9" s="427"/>
      <c r="AAZ9" s="427"/>
      <c r="ABA9" s="427"/>
      <c r="ABB9" s="427"/>
      <c r="ABC9" s="427"/>
      <c r="ABD9" s="427"/>
      <c r="ABE9" s="427"/>
      <c r="ABF9" s="427"/>
      <c r="ABG9" s="427"/>
      <c r="ABH9" s="427"/>
      <c r="ABI9" s="427"/>
      <c r="ABJ9" s="427"/>
      <c r="ABK9" s="427"/>
      <c r="ABL9" s="427"/>
      <c r="ABM9" s="427"/>
      <c r="ABN9" s="427"/>
      <c r="ABO9" s="427"/>
      <c r="ABP9" s="427"/>
      <c r="ABQ9" s="427"/>
      <c r="ABR9" s="427"/>
      <c r="ABS9" s="427"/>
      <c r="ABT9" s="427"/>
      <c r="ABU9" s="427"/>
      <c r="ABV9" s="427"/>
      <c r="ABW9" s="427"/>
      <c r="ABX9" s="427"/>
      <c r="ABY9" s="427"/>
      <c r="ABZ9" s="427"/>
      <c r="ACA9" s="427"/>
      <c r="ACB9" s="427"/>
      <c r="ACC9" s="427"/>
      <c r="ACD9" s="427"/>
      <c r="ACE9" s="427"/>
      <c r="ACF9" s="427"/>
      <c r="ACG9" s="427"/>
      <c r="ACH9" s="427"/>
      <c r="ACI9" s="427"/>
      <c r="ACJ9" s="427"/>
      <c r="ACK9" s="427"/>
      <c r="ACL9" s="427"/>
      <c r="ACM9" s="427"/>
      <c r="ACN9" s="427"/>
      <c r="ACO9" s="427"/>
      <c r="ACP9" s="427"/>
      <c r="ACQ9" s="427"/>
      <c r="ACR9" s="427"/>
      <c r="ACS9" s="427"/>
      <c r="ACT9" s="427"/>
      <c r="ACU9" s="427"/>
      <c r="ACV9" s="427"/>
      <c r="ACW9" s="427"/>
      <c r="ACX9" s="427"/>
      <c r="ACY9" s="427"/>
      <c r="ACZ9" s="427"/>
      <c r="ADA9" s="427"/>
      <c r="ADB9" s="427"/>
      <c r="ADC9" s="427"/>
      <c r="ADD9" s="427"/>
      <c r="ADE9" s="427"/>
      <c r="ADF9" s="427"/>
      <c r="ADG9" s="427"/>
      <c r="ADH9" s="427"/>
      <c r="ADI9" s="427"/>
      <c r="ADJ9" s="427"/>
      <c r="ADK9" s="427"/>
      <c r="ADL9" s="427"/>
      <c r="ADM9" s="427"/>
      <c r="ADN9" s="427"/>
      <c r="ADO9" s="427"/>
      <c r="ADP9" s="427"/>
      <c r="ADQ9" s="427"/>
      <c r="ADR9" s="427"/>
      <c r="ADS9" s="427"/>
      <c r="ADT9" s="427"/>
      <c r="ADU9" s="427"/>
      <c r="ADV9" s="427"/>
      <c r="ADW9" s="427"/>
      <c r="ADX9" s="427"/>
      <c r="ADY9" s="427"/>
      <c r="ADZ9" s="427"/>
      <c r="AEA9" s="427"/>
      <c r="AEB9" s="427"/>
      <c r="AEC9" s="427"/>
      <c r="AED9" s="427"/>
      <c r="AEE9" s="427"/>
      <c r="AEF9" s="427"/>
      <c r="AEG9" s="427"/>
      <c r="AEH9" s="427"/>
      <c r="AEI9" s="427"/>
      <c r="AEJ9" s="427"/>
      <c r="AEK9" s="427"/>
      <c r="AEL9" s="427"/>
      <c r="AEM9" s="427"/>
      <c r="AEN9" s="427"/>
      <c r="AEO9" s="427"/>
      <c r="AEP9" s="427"/>
      <c r="AEQ9" s="427"/>
      <c r="AER9" s="427"/>
      <c r="AES9" s="427"/>
      <c r="AET9" s="427"/>
      <c r="AEU9" s="427"/>
      <c r="AEV9" s="427"/>
      <c r="AEW9" s="427"/>
      <c r="AEX9" s="427"/>
      <c r="AEY9" s="427"/>
      <c r="AEZ9" s="427"/>
      <c r="AFA9" s="427"/>
      <c r="AFB9" s="427"/>
      <c r="AFC9" s="427"/>
      <c r="AFD9" s="427"/>
      <c r="AFE9" s="427"/>
      <c r="AFF9" s="427"/>
      <c r="AFG9" s="427"/>
      <c r="AFH9" s="427"/>
      <c r="AFI9" s="427"/>
      <c r="AFJ9" s="427"/>
      <c r="AFK9" s="427"/>
      <c r="AFL9" s="427"/>
      <c r="AFM9" s="427"/>
      <c r="AFN9" s="427"/>
      <c r="AFO9" s="427"/>
      <c r="AFP9" s="427"/>
      <c r="AFQ9" s="427"/>
      <c r="AFR9" s="427"/>
      <c r="AFS9" s="427"/>
      <c r="AFT9" s="427"/>
      <c r="AFU9" s="427"/>
      <c r="AFV9" s="427"/>
      <c r="AFW9" s="427"/>
      <c r="AFX9" s="427"/>
      <c r="AFY9" s="427"/>
      <c r="AFZ9" s="427"/>
      <c r="AGA9" s="427"/>
      <c r="AGB9" s="427"/>
      <c r="AGC9" s="427"/>
      <c r="AGD9" s="427"/>
      <c r="AGE9" s="427"/>
      <c r="AGF9" s="427"/>
      <c r="AGG9" s="427"/>
      <c r="AGH9" s="427"/>
      <c r="AGI9" s="427"/>
      <c r="AGJ9" s="427"/>
      <c r="AGK9" s="427"/>
      <c r="AGL9" s="427"/>
      <c r="AGM9" s="427"/>
      <c r="AGN9" s="427"/>
      <c r="AGO9" s="427"/>
      <c r="AGP9" s="427"/>
      <c r="AGQ9" s="427"/>
      <c r="AGR9" s="427"/>
      <c r="AGS9" s="427"/>
      <c r="AGT9" s="427"/>
      <c r="AGU9" s="427"/>
      <c r="AGV9" s="427"/>
      <c r="AGW9" s="427"/>
      <c r="AGX9" s="427"/>
      <c r="AGY9" s="427"/>
      <c r="AGZ9" s="427"/>
      <c r="AHA9" s="427"/>
      <c r="AHB9" s="427"/>
      <c r="AHC9" s="427"/>
      <c r="AHD9" s="427"/>
      <c r="AHE9" s="427"/>
      <c r="AHF9" s="427"/>
      <c r="AHG9" s="427"/>
      <c r="AHH9" s="427"/>
      <c r="AHI9" s="427"/>
      <c r="AHJ9" s="427"/>
      <c r="AHK9" s="427"/>
      <c r="AHL9" s="427"/>
      <c r="AHM9" s="427"/>
      <c r="AHN9" s="427"/>
      <c r="AHO9" s="427"/>
      <c r="AHP9" s="427"/>
      <c r="AHQ9" s="427"/>
      <c r="AHR9" s="427"/>
      <c r="AHS9" s="427"/>
      <c r="AHT9" s="427"/>
      <c r="AHU9" s="427"/>
      <c r="AHV9" s="427"/>
      <c r="AHW9" s="427"/>
      <c r="AHX9" s="427"/>
      <c r="AHY9" s="427"/>
      <c r="AHZ9" s="427"/>
      <c r="AIA9" s="427"/>
      <c r="AIB9" s="427"/>
      <c r="AIC9" s="427"/>
      <c r="AID9" s="427"/>
      <c r="AIE9" s="427"/>
      <c r="AIF9" s="427"/>
      <c r="AIG9" s="427"/>
      <c r="AIH9" s="427"/>
      <c r="AII9" s="427"/>
      <c r="AIJ9" s="427"/>
      <c r="AIK9" s="427"/>
      <c r="AIL9" s="427"/>
      <c r="AIM9" s="427"/>
      <c r="AIN9" s="427"/>
      <c r="AIO9" s="427"/>
      <c r="AIP9" s="427"/>
      <c r="AIQ9" s="427"/>
      <c r="AIR9" s="427"/>
      <c r="AIS9" s="427"/>
      <c r="AIT9" s="427"/>
      <c r="AIU9" s="427"/>
      <c r="AIV9" s="427"/>
      <c r="AIW9" s="427"/>
      <c r="AIX9" s="427"/>
      <c r="AIY9" s="427"/>
      <c r="AIZ9" s="427"/>
      <c r="AJA9" s="427"/>
      <c r="AJB9" s="427"/>
      <c r="AJC9" s="427"/>
      <c r="AJD9" s="427"/>
      <c r="AJE9" s="427"/>
      <c r="AJF9" s="427"/>
      <c r="AJG9" s="427"/>
      <c r="AJH9" s="427"/>
      <c r="AJI9" s="427"/>
      <c r="AJJ9" s="427"/>
      <c r="AJK9" s="427"/>
      <c r="AJL9" s="427"/>
      <c r="AJM9" s="427"/>
      <c r="AJN9" s="427"/>
      <c r="AJO9" s="427"/>
      <c r="AJP9" s="427"/>
      <c r="AJQ9" s="427"/>
      <c r="AJR9" s="427"/>
      <c r="AJS9" s="427"/>
      <c r="AJT9" s="427"/>
      <c r="AJU9" s="427"/>
      <c r="AJV9" s="427"/>
      <c r="AJW9" s="427"/>
      <c r="AJX9" s="427"/>
      <c r="AJY9" s="427"/>
      <c r="AJZ9" s="427"/>
      <c r="AKA9" s="427"/>
      <c r="AKB9" s="427"/>
      <c r="AKC9" s="427"/>
      <c r="AKD9" s="427"/>
      <c r="AKE9" s="427"/>
      <c r="AKF9" s="427"/>
      <c r="AKG9" s="427"/>
      <c r="AKH9" s="427"/>
      <c r="AKI9" s="427"/>
      <c r="AKJ9" s="427"/>
      <c r="AKK9" s="427"/>
      <c r="AKL9" s="427"/>
      <c r="AKM9" s="427"/>
      <c r="AKN9" s="427"/>
      <c r="AKO9" s="427"/>
      <c r="AKP9" s="427"/>
      <c r="AKQ9" s="427"/>
      <c r="AKR9" s="427"/>
      <c r="AKS9" s="427"/>
      <c r="AKT9" s="427"/>
      <c r="AKU9" s="427"/>
      <c r="AKV9" s="427"/>
      <c r="AKW9" s="427"/>
      <c r="AKX9" s="427"/>
      <c r="AKY9" s="427"/>
      <c r="AKZ9" s="427"/>
      <c r="ALA9" s="427"/>
      <c r="ALB9" s="427"/>
      <c r="ALC9" s="427"/>
      <c r="ALD9" s="427"/>
      <c r="ALE9" s="427"/>
      <c r="ALF9" s="427"/>
      <c r="ALG9" s="427"/>
      <c r="ALH9" s="427"/>
      <c r="ALI9" s="427"/>
      <c r="ALJ9" s="427"/>
      <c r="ALK9" s="427"/>
      <c r="ALL9" s="427"/>
      <c r="ALM9" s="427"/>
      <c r="ALN9" s="427"/>
      <c r="ALO9" s="427"/>
      <c r="ALP9" s="427"/>
      <c r="ALQ9" s="427"/>
      <c r="ALR9" s="427"/>
      <c r="ALS9" s="427"/>
      <c r="ALT9" s="427"/>
      <c r="ALU9" s="427"/>
      <c r="ALV9" s="427"/>
      <c r="ALW9" s="427"/>
      <c r="ALX9" s="427"/>
      <c r="ALY9" s="427"/>
      <c r="ALZ9" s="427"/>
      <c r="AMA9" s="427"/>
      <c r="AMB9" s="427"/>
      <c r="AMC9" s="427"/>
    </row>
    <row r="10" spans="1:1017" ht="17.25" customHeight="1">
      <c r="A10" s="448"/>
      <c r="B10" s="446"/>
      <c r="C10" s="450"/>
      <c r="D10" s="448"/>
      <c r="E10" s="449"/>
      <c r="F10" s="446"/>
      <c r="G10" s="450"/>
      <c r="H10" s="448"/>
      <c r="I10" s="446" t="s">
        <v>201</v>
      </c>
      <c r="J10" s="450"/>
      <c r="K10" s="448"/>
      <c r="L10" s="446" t="s">
        <v>605</v>
      </c>
      <c r="M10" s="450"/>
    </row>
    <row r="11" spans="1:1017" s="126" customFormat="1" ht="17.25" customHeight="1" thickBot="1">
      <c r="A11" s="448"/>
      <c r="B11" s="451"/>
      <c r="C11" s="450"/>
      <c r="D11" s="448"/>
      <c r="E11" s="449"/>
      <c r="F11" s="451"/>
      <c r="G11" s="450"/>
      <c r="H11" s="448"/>
      <c r="I11" s="451"/>
      <c r="J11" s="450"/>
      <c r="K11" s="448"/>
      <c r="L11" s="451" t="s">
        <v>723</v>
      </c>
      <c r="M11" s="450"/>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c r="AT11" s="427"/>
      <c r="AU11" s="427"/>
      <c r="AV11" s="427"/>
      <c r="AW11" s="427"/>
      <c r="AX11" s="427"/>
      <c r="AY11" s="427"/>
      <c r="AZ11" s="427"/>
      <c r="BA11" s="427"/>
      <c r="BB11" s="427"/>
      <c r="BC11" s="427"/>
      <c r="BD11" s="427"/>
      <c r="BE11" s="427"/>
      <c r="BF11" s="427"/>
      <c r="BG11" s="427"/>
      <c r="BH11" s="427"/>
      <c r="BI11" s="427"/>
      <c r="BJ11" s="427"/>
      <c r="BK11" s="427"/>
      <c r="BL11" s="427"/>
      <c r="BM11" s="427"/>
      <c r="BN11" s="427"/>
      <c r="BO11" s="427"/>
      <c r="BP11" s="427"/>
      <c r="BQ11" s="427"/>
      <c r="BR11" s="427"/>
      <c r="BS11" s="427"/>
      <c r="BT11" s="427"/>
      <c r="BU11" s="427"/>
      <c r="BV11" s="427"/>
      <c r="BW11" s="427"/>
      <c r="BX11" s="427"/>
      <c r="BY11" s="427"/>
      <c r="BZ11" s="427"/>
      <c r="CA11" s="427"/>
      <c r="CB11" s="427"/>
      <c r="CC11" s="427"/>
      <c r="CD11" s="427"/>
      <c r="CE11" s="427"/>
      <c r="CF11" s="427"/>
      <c r="CG11" s="427"/>
      <c r="CH11" s="427"/>
      <c r="CI11" s="427"/>
      <c r="CJ11" s="427"/>
      <c r="CK11" s="427"/>
      <c r="CL11" s="427"/>
      <c r="CM11" s="427"/>
      <c r="CN11" s="427"/>
      <c r="CO11" s="427"/>
      <c r="CP11" s="427"/>
      <c r="CQ11" s="427"/>
      <c r="CR11" s="427"/>
      <c r="CS11" s="427"/>
      <c r="CT11" s="427"/>
      <c r="CU11" s="427"/>
      <c r="CV11" s="427"/>
      <c r="CW11" s="427"/>
      <c r="CX11" s="427"/>
      <c r="CY11" s="427"/>
      <c r="CZ11" s="427"/>
      <c r="DA11" s="427"/>
      <c r="DB11" s="427"/>
      <c r="DC11" s="427"/>
      <c r="DD11" s="427"/>
      <c r="DE11" s="427"/>
      <c r="DF11" s="427"/>
      <c r="DG11" s="427"/>
      <c r="DH11" s="427"/>
      <c r="DI11" s="427"/>
      <c r="DJ11" s="427"/>
      <c r="DK11" s="427"/>
      <c r="DL11" s="427"/>
      <c r="DM11" s="427"/>
      <c r="DN11" s="427"/>
      <c r="DO11" s="427"/>
      <c r="DP11" s="427"/>
      <c r="DQ11" s="427"/>
      <c r="DR11" s="427"/>
      <c r="DS11" s="427"/>
      <c r="DT11" s="427"/>
      <c r="DU11" s="427"/>
      <c r="DV11" s="427"/>
      <c r="DW11" s="427"/>
      <c r="DX11" s="427"/>
      <c r="DY11" s="427"/>
      <c r="DZ11" s="427"/>
      <c r="EA11" s="427"/>
      <c r="EB11" s="427"/>
      <c r="EC11" s="427"/>
      <c r="ED11" s="427"/>
      <c r="EE11" s="427"/>
      <c r="EF11" s="427"/>
      <c r="EG11" s="427"/>
      <c r="EH11" s="427"/>
      <c r="EI11" s="427"/>
      <c r="EJ11" s="427"/>
      <c r="EK11" s="427"/>
      <c r="EL11" s="427"/>
      <c r="EM11" s="427"/>
      <c r="EN11" s="427"/>
      <c r="EO11" s="427"/>
      <c r="EP11" s="427"/>
      <c r="EQ11" s="427"/>
      <c r="ER11" s="427"/>
      <c r="ES11" s="427"/>
      <c r="ET11" s="427"/>
      <c r="EU11" s="427"/>
      <c r="EV11" s="427"/>
      <c r="EW11" s="427"/>
      <c r="EX11" s="427"/>
      <c r="EY11" s="427"/>
      <c r="EZ11" s="427"/>
      <c r="FA11" s="427"/>
      <c r="FB11" s="427"/>
      <c r="FC11" s="427"/>
      <c r="FD11" s="427"/>
      <c r="FE11" s="427"/>
      <c r="FF11" s="427"/>
      <c r="FG11" s="427"/>
      <c r="FH11" s="427"/>
      <c r="FI11" s="427"/>
      <c r="FJ11" s="427"/>
      <c r="FK11" s="427"/>
      <c r="FL11" s="427"/>
      <c r="FM11" s="427"/>
      <c r="FN11" s="427"/>
      <c r="FO11" s="427"/>
      <c r="FP11" s="427"/>
      <c r="FQ11" s="427"/>
      <c r="FR11" s="427"/>
      <c r="FS11" s="427"/>
      <c r="FT11" s="427"/>
      <c r="FU11" s="427"/>
      <c r="FV11" s="427"/>
      <c r="FW11" s="427"/>
      <c r="FX11" s="427"/>
      <c r="FY11" s="427"/>
      <c r="FZ11" s="427"/>
      <c r="GA11" s="427"/>
      <c r="GB11" s="427"/>
      <c r="GC11" s="427"/>
      <c r="GD11" s="427"/>
      <c r="GE11" s="427"/>
      <c r="GF11" s="427"/>
      <c r="GG11" s="427"/>
      <c r="GH11" s="427"/>
      <c r="GI11" s="427"/>
      <c r="GJ11" s="427"/>
      <c r="GK11" s="427"/>
      <c r="GL11" s="427"/>
      <c r="GM11" s="427"/>
      <c r="GN11" s="427"/>
      <c r="GO11" s="427"/>
      <c r="GP11" s="427"/>
      <c r="GQ11" s="427"/>
      <c r="GR11" s="427"/>
      <c r="GS11" s="427"/>
      <c r="GT11" s="427"/>
      <c r="GU11" s="427"/>
      <c r="GV11" s="427"/>
      <c r="GW11" s="427"/>
      <c r="GX11" s="427"/>
      <c r="GY11" s="427"/>
      <c r="GZ11" s="427"/>
      <c r="HA11" s="427"/>
      <c r="HB11" s="427"/>
      <c r="HC11" s="427"/>
      <c r="HD11" s="427"/>
      <c r="HE11" s="427"/>
      <c r="HF11" s="427"/>
      <c r="HG11" s="427"/>
      <c r="HH11" s="427"/>
      <c r="HI11" s="427"/>
      <c r="HJ11" s="427"/>
      <c r="HK11" s="427"/>
      <c r="HL11" s="427"/>
      <c r="HM11" s="427"/>
      <c r="HN11" s="427"/>
      <c r="HO11" s="427"/>
      <c r="HP11" s="427"/>
      <c r="HQ11" s="427"/>
      <c r="HR11" s="427"/>
      <c r="HS11" s="427"/>
      <c r="HT11" s="427"/>
      <c r="HU11" s="427"/>
      <c r="HV11" s="427"/>
      <c r="HW11" s="427"/>
      <c r="HX11" s="427"/>
      <c r="HY11" s="427"/>
      <c r="HZ11" s="427"/>
      <c r="IA11" s="427"/>
      <c r="IB11" s="427"/>
      <c r="IC11" s="427"/>
      <c r="ID11" s="427"/>
      <c r="IE11" s="427"/>
      <c r="IF11" s="427"/>
      <c r="IG11" s="427"/>
      <c r="IH11" s="427"/>
      <c r="II11" s="427"/>
      <c r="IJ11" s="427"/>
      <c r="IK11" s="427"/>
      <c r="IL11" s="427"/>
      <c r="IM11" s="427"/>
      <c r="IN11" s="427"/>
      <c r="IO11" s="427"/>
      <c r="IP11" s="427"/>
      <c r="IQ11" s="427"/>
      <c r="IR11" s="427"/>
      <c r="IS11" s="427"/>
      <c r="IT11" s="427"/>
      <c r="IU11" s="427"/>
      <c r="IV11" s="427"/>
      <c r="IW11" s="427"/>
      <c r="IX11" s="427"/>
      <c r="IY11" s="427"/>
      <c r="IZ11" s="427"/>
      <c r="JA11" s="427"/>
      <c r="JB11" s="427"/>
      <c r="JC11" s="427"/>
      <c r="JD11" s="427"/>
      <c r="JE11" s="427"/>
      <c r="JF11" s="427"/>
      <c r="JG11" s="427"/>
      <c r="JH11" s="427"/>
      <c r="JI11" s="427"/>
      <c r="JJ11" s="427"/>
      <c r="JK11" s="427"/>
      <c r="JL11" s="427"/>
      <c r="JM11" s="427"/>
      <c r="JN11" s="427"/>
      <c r="JO11" s="427"/>
      <c r="JP11" s="427"/>
      <c r="JQ11" s="427"/>
      <c r="JR11" s="427"/>
      <c r="JS11" s="427"/>
      <c r="JT11" s="427"/>
      <c r="JU11" s="427"/>
      <c r="JV11" s="427"/>
      <c r="JW11" s="427"/>
      <c r="JX11" s="427"/>
      <c r="JY11" s="427"/>
      <c r="JZ11" s="427"/>
      <c r="KA11" s="427"/>
      <c r="KB11" s="427"/>
      <c r="KC11" s="427"/>
      <c r="KD11" s="427"/>
      <c r="KE11" s="427"/>
      <c r="KF11" s="427"/>
      <c r="KG11" s="427"/>
      <c r="KH11" s="427"/>
      <c r="KI11" s="427"/>
      <c r="KJ11" s="427"/>
      <c r="KK11" s="427"/>
      <c r="KL11" s="427"/>
      <c r="KM11" s="427"/>
      <c r="KN11" s="427"/>
      <c r="KO11" s="427"/>
      <c r="KP11" s="427"/>
      <c r="KQ11" s="427"/>
      <c r="KR11" s="427"/>
      <c r="KS11" s="427"/>
      <c r="KT11" s="427"/>
      <c r="KU11" s="427"/>
      <c r="KV11" s="427"/>
      <c r="KW11" s="427"/>
      <c r="KX11" s="427"/>
      <c r="KY11" s="427"/>
      <c r="KZ11" s="427"/>
      <c r="LA11" s="427"/>
      <c r="LB11" s="427"/>
      <c r="LC11" s="427"/>
      <c r="LD11" s="427"/>
      <c r="LE11" s="427"/>
      <c r="LF11" s="427"/>
      <c r="LG11" s="427"/>
      <c r="LH11" s="427"/>
      <c r="LI11" s="427"/>
      <c r="LJ11" s="427"/>
      <c r="LK11" s="427"/>
      <c r="LL11" s="427"/>
      <c r="LM11" s="427"/>
      <c r="LN11" s="427"/>
      <c r="LO11" s="427"/>
      <c r="LP11" s="427"/>
      <c r="LQ11" s="427"/>
      <c r="LR11" s="427"/>
      <c r="LS11" s="427"/>
      <c r="LT11" s="427"/>
      <c r="LU11" s="427"/>
      <c r="LV11" s="427"/>
      <c r="LW11" s="427"/>
      <c r="LX11" s="427"/>
      <c r="LY11" s="427"/>
      <c r="LZ11" s="427"/>
      <c r="MA11" s="427"/>
      <c r="MB11" s="427"/>
      <c r="MC11" s="427"/>
      <c r="MD11" s="427"/>
      <c r="ME11" s="427"/>
      <c r="MF11" s="427"/>
      <c r="MG11" s="427"/>
      <c r="MH11" s="427"/>
      <c r="MI11" s="427"/>
      <c r="MJ11" s="427"/>
      <c r="MK11" s="427"/>
      <c r="ML11" s="427"/>
      <c r="MM11" s="427"/>
      <c r="MN11" s="427"/>
      <c r="MO11" s="427"/>
      <c r="MP11" s="427"/>
      <c r="MQ11" s="427"/>
      <c r="MR11" s="427"/>
      <c r="MS11" s="427"/>
      <c r="MT11" s="427"/>
      <c r="MU11" s="427"/>
      <c r="MV11" s="427"/>
      <c r="MW11" s="427"/>
      <c r="MX11" s="427"/>
      <c r="MY11" s="427"/>
      <c r="MZ11" s="427"/>
      <c r="NA11" s="427"/>
      <c r="NB11" s="427"/>
      <c r="NC11" s="427"/>
      <c r="ND11" s="427"/>
      <c r="NE11" s="427"/>
      <c r="NF11" s="427"/>
      <c r="NG11" s="427"/>
      <c r="NH11" s="427"/>
      <c r="NI11" s="427"/>
      <c r="NJ11" s="427"/>
      <c r="NK11" s="427"/>
      <c r="NL11" s="427"/>
      <c r="NM11" s="427"/>
      <c r="NN11" s="427"/>
      <c r="NO11" s="427"/>
      <c r="NP11" s="427"/>
      <c r="NQ11" s="427"/>
      <c r="NR11" s="427"/>
      <c r="NS11" s="427"/>
      <c r="NT11" s="427"/>
      <c r="NU11" s="427"/>
      <c r="NV11" s="427"/>
      <c r="NW11" s="427"/>
      <c r="NX11" s="427"/>
      <c r="NY11" s="427"/>
      <c r="NZ11" s="427"/>
      <c r="OA11" s="427"/>
      <c r="OB11" s="427"/>
      <c r="OC11" s="427"/>
      <c r="OD11" s="427"/>
      <c r="OE11" s="427"/>
      <c r="OF11" s="427"/>
      <c r="OG11" s="427"/>
      <c r="OH11" s="427"/>
      <c r="OI11" s="427"/>
      <c r="OJ11" s="427"/>
      <c r="OK11" s="427"/>
      <c r="OL11" s="427"/>
      <c r="OM11" s="427"/>
      <c r="ON11" s="427"/>
      <c r="OO11" s="427"/>
      <c r="OP11" s="427"/>
      <c r="OQ11" s="427"/>
      <c r="OR11" s="427"/>
      <c r="OS11" s="427"/>
      <c r="OT11" s="427"/>
      <c r="OU11" s="427"/>
      <c r="OV11" s="427"/>
      <c r="OW11" s="427"/>
      <c r="OX11" s="427"/>
      <c r="OY11" s="427"/>
      <c r="OZ11" s="427"/>
      <c r="PA11" s="427"/>
      <c r="PB11" s="427"/>
      <c r="PC11" s="427"/>
      <c r="PD11" s="427"/>
      <c r="PE11" s="427"/>
      <c r="PF11" s="427"/>
      <c r="PG11" s="427"/>
      <c r="PH11" s="427"/>
      <c r="PI11" s="427"/>
      <c r="PJ11" s="427"/>
      <c r="PK11" s="427"/>
      <c r="PL11" s="427"/>
      <c r="PM11" s="427"/>
      <c r="PN11" s="427"/>
      <c r="PO11" s="427"/>
      <c r="PP11" s="427"/>
      <c r="PQ11" s="427"/>
      <c r="PR11" s="427"/>
      <c r="PS11" s="427"/>
      <c r="PT11" s="427"/>
      <c r="PU11" s="427"/>
      <c r="PV11" s="427"/>
      <c r="PW11" s="427"/>
      <c r="PX11" s="427"/>
      <c r="PY11" s="427"/>
      <c r="PZ11" s="427"/>
      <c r="QA11" s="427"/>
      <c r="QB11" s="427"/>
      <c r="QC11" s="427"/>
      <c r="QD11" s="427"/>
      <c r="QE11" s="427"/>
      <c r="QF11" s="427"/>
      <c r="QG11" s="427"/>
      <c r="QH11" s="427"/>
      <c r="QI11" s="427"/>
      <c r="QJ11" s="427"/>
      <c r="QK11" s="427"/>
      <c r="QL11" s="427"/>
      <c r="QM11" s="427"/>
      <c r="QN11" s="427"/>
      <c r="QO11" s="427"/>
      <c r="QP11" s="427"/>
      <c r="QQ11" s="427"/>
      <c r="QR11" s="427"/>
      <c r="QS11" s="427"/>
      <c r="QT11" s="427"/>
      <c r="QU11" s="427"/>
      <c r="QV11" s="427"/>
      <c r="QW11" s="427"/>
      <c r="QX11" s="427"/>
      <c r="QY11" s="427"/>
      <c r="QZ11" s="427"/>
      <c r="RA11" s="427"/>
      <c r="RB11" s="427"/>
      <c r="RC11" s="427"/>
      <c r="RD11" s="427"/>
      <c r="RE11" s="427"/>
      <c r="RF11" s="427"/>
      <c r="RG11" s="427"/>
      <c r="RH11" s="427"/>
      <c r="RI11" s="427"/>
      <c r="RJ11" s="427"/>
      <c r="RK11" s="427"/>
      <c r="RL11" s="427"/>
      <c r="RM11" s="427"/>
      <c r="RN11" s="427"/>
      <c r="RO11" s="427"/>
      <c r="RP11" s="427"/>
      <c r="RQ11" s="427"/>
      <c r="RR11" s="427"/>
      <c r="RS11" s="427"/>
      <c r="RT11" s="427"/>
      <c r="RU11" s="427"/>
      <c r="RV11" s="427"/>
      <c r="RW11" s="427"/>
      <c r="RX11" s="427"/>
      <c r="RY11" s="427"/>
      <c r="RZ11" s="427"/>
      <c r="SA11" s="427"/>
      <c r="SB11" s="427"/>
      <c r="SC11" s="427"/>
      <c r="SD11" s="427"/>
      <c r="SE11" s="427"/>
      <c r="SF11" s="427"/>
      <c r="SG11" s="427"/>
      <c r="SH11" s="427"/>
      <c r="SI11" s="427"/>
      <c r="SJ11" s="427"/>
      <c r="SK11" s="427"/>
      <c r="SL11" s="427"/>
      <c r="SM11" s="427"/>
      <c r="SN11" s="427"/>
      <c r="SO11" s="427"/>
      <c r="SP11" s="427"/>
      <c r="SQ11" s="427"/>
      <c r="SR11" s="427"/>
      <c r="SS11" s="427"/>
      <c r="ST11" s="427"/>
      <c r="SU11" s="427"/>
      <c r="SV11" s="427"/>
      <c r="SW11" s="427"/>
      <c r="SX11" s="427"/>
      <c r="SY11" s="427"/>
      <c r="SZ11" s="427"/>
      <c r="TA11" s="427"/>
      <c r="TB11" s="427"/>
      <c r="TC11" s="427"/>
      <c r="TD11" s="427"/>
      <c r="TE11" s="427"/>
      <c r="TF11" s="427"/>
      <c r="TG11" s="427"/>
      <c r="TH11" s="427"/>
      <c r="TI11" s="427"/>
      <c r="TJ11" s="427"/>
      <c r="TK11" s="427"/>
      <c r="TL11" s="427"/>
      <c r="TM11" s="427"/>
      <c r="TN11" s="427"/>
      <c r="TO11" s="427"/>
      <c r="TP11" s="427"/>
      <c r="TQ11" s="427"/>
      <c r="TR11" s="427"/>
      <c r="TS11" s="427"/>
      <c r="TT11" s="427"/>
      <c r="TU11" s="427"/>
      <c r="TV11" s="427"/>
      <c r="TW11" s="427"/>
      <c r="TX11" s="427"/>
      <c r="TY11" s="427"/>
      <c r="TZ11" s="427"/>
      <c r="UA11" s="427"/>
      <c r="UB11" s="427"/>
      <c r="UC11" s="427"/>
      <c r="UD11" s="427"/>
      <c r="UE11" s="427"/>
      <c r="UF11" s="427"/>
      <c r="UG11" s="427"/>
      <c r="UH11" s="427"/>
      <c r="UI11" s="427"/>
      <c r="UJ11" s="427"/>
      <c r="UK11" s="427"/>
      <c r="UL11" s="427"/>
      <c r="UM11" s="427"/>
      <c r="UN11" s="427"/>
      <c r="UO11" s="427"/>
      <c r="UP11" s="427"/>
      <c r="UQ11" s="427"/>
      <c r="UR11" s="427"/>
      <c r="US11" s="427"/>
      <c r="UT11" s="427"/>
      <c r="UU11" s="427"/>
      <c r="UV11" s="427"/>
      <c r="UW11" s="427"/>
      <c r="UX11" s="427"/>
      <c r="UY11" s="427"/>
      <c r="UZ11" s="427"/>
      <c r="VA11" s="427"/>
      <c r="VB11" s="427"/>
      <c r="VC11" s="427"/>
      <c r="VD11" s="427"/>
      <c r="VE11" s="427"/>
      <c r="VF11" s="427"/>
      <c r="VG11" s="427"/>
      <c r="VH11" s="427"/>
      <c r="VI11" s="427"/>
      <c r="VJ11" s="427"/>
      <c r="VK11" s="427"/>
      <c r="VL11" s="427"/>
      <c r="VM11" s="427"/>
      <c r="VN11" s="427"/>
      <c r="VO11" s="427"/>
      <c r="VP11" s="427"/>
      <c r="VQ11" s="427"/>
      <c r="VR11" s="427"/>
      <c r="VS11" s="427"/>
      <c r="VT11" s="427"/>
      <c r="VU11" s="427"/>
      <c r="VV11" s="427"/>
      <c r="VW11" s="427"/>
      <c r="VX11" s="427"/>
      <c r="VY11" s="427"/>
      <c r="VZ11" s="427"/>
      <c r="WA11" s="427"/>
      <c r="WB11" s="427"/>
      <c r="WC11" s="427"/>
      <c r="WD11" s="427"/>
      <c r="WE11" s="427"/>
      <c r="WF11" s="427"/>
      <c r="WG11" s="427"/>
      <c r="WH11" s="427"/>
      <c r="WI11" s="427"/>
      <c r="WJ11" s="427"/>
      <c r="WK11" s="427"/>
      <c r="WL11" s="427"/>
      <c r="WM11" s="427"/>
      <c r="WN11" s="427"/>
      <c r="WO11" s="427"/>
      <c r="WP11" s="427"/>
      <c r="WQ11" s="427"/>
      <c r="WR11" s="427"/>
      <c r="WS11" s="427"/>
      <c r="WT11" s="427"/>
      <c r="WU11" s="427"/>
      <c r="WV11" s="427"/>
      <c r="WW11" s="427"/>
      <c r="WX11" s="427"/>
      <c r="WY11" s="427"/>
      <c r="WZ11" s="427"/>
      <c r="XA11" s="427"/>
      <c r="XB11" s="427"/>
      <c r="XC11" s="427"/>
      <c r="XD11" s="427"/>
      <c r="XE11" s="427"/>
      <c r="XF11" s="427"/>
      <c r="XG11" s="427"/>
      <c r="XH11" s="427"/>
      <c r="XI11" s="427"/>
      <c r="XJ11" s="427"/>
      <c r="XK11" s="427"/>
      <c r="XL11" s="427"/>
      <c r="XM11" s="427"/>
      <c r="XN11" s="427"/>
      <c r="XO11" s="427"/>
      <c r="XP11" s="427"/>
      <c r="XQ11" s="427"/>
      <c r="XR11" s="427"/>
      <c r="XS11" s="427"/>
      <c r="XT11" s="427"/>
      <c r="XU11" s="427"/>
      <c r="XV11" s="427"/>
      <c r="XW11" s="427"/>
      <c r="XX11" s="427"/>
      <c r="XY11" s="427"/>
      <c r="XZ11" s="427"/>
      <c r="YA11" s="427"/>
      <c r="YB11" s="427"/>
      <c r="YC11" s="427"/>
      <c r="YD11" s="427"/>
      <c r="YE11" s="427"/>
      <c r="YF11" s="427"/>
      <c r="YG11" s="427"/>
      <c r="YH11" s="427"/>
      <c r="YI11" s="427"/>
      <c r="YJ11" s="427"/>
      <c r="YK11" s="427"/>
      <c r="YL11" s="427"/>
      <c r="YM11" s="427"/>
      <c r="YN11" s="427"/>
      <c r="YO11" s="427"/>
      <c r="YP11" s="427"/>
      <c r="YQ11" s="427"/>
      <c r="YR11" s="427"/>
      <c r="YS11" s="427"/>
      <c r="YT11" s="427"/>
      <c r="YU11" s="427"/>
      <c r="YV11" s="427"/>
      <c r="YW11" s="427"/>
      <c r="YX11" s="427"/>
      <c r="YY11" s="427"/>
      <c r="YZ11" s="427"/>
      <c r="ZA11" s="427"/>
      <c r="ZB11" s="427"/>
      <c r="ZC11" s="427"/>
      <c r="ZD11" s="427"/>
      <c r="ZE11" s="427"/>
      <c r="ZF11" s="427"/>
      <c r="ZG11" s="427"/>
      <c r="ZH11" s="427"/>
      <c r="ZI11" s="427"/>
      <c r="ZJ11" s="427"/>
      <c r="ZK11" s="427"/>
      <c r="ZL11" s="427"/>
      <c r="ZM11" s="427"/>
      <c r="ZN11" s="427"/>
      <c r="ZO11" s="427"/>
      <c r="ZP11" s="427"/>
      <c r="ZQ11" s="427"/>
      <c r="ZR11" s="427"/>
      <c r="ZS11" s="427"/>
      <c r="ZT11" s="427"/>
      <c r="ZU11" s="427"/>
      <c r="ZV11" s="427"/>
      <c r="ZW11" s="427"/>
      <c r="ZX11" s="427"/>
      <c r="ZY11" s="427"/>
      <c r="ZZ11" s="427"/>
      <c r="AAA11" s="427"/>
      <c r="AAB11" s="427"/>
      <c r="AAC11" s="427"/>
      <c r="AAD11" s="427"/>
      <c r="AAE11" s="427"/>
      <c r="AAF11" s="427"/>
      <c r="AAG11" s="427"/>
      <c r="AAH11" s="427"/>
      <c r="AAI11" s="427"/>
      <c r="AAJ11" s="427"/>
      <c r="AAK11" s="427"/>
      <c r="AAL11" s="427"/>
      <c r="AAM11" s="427"/>
      <c r="AAN11" s="427"/>
      <c r="AAO11" s="427"/>
      <c r="AAP11" s="427"/>
      <c r="AAQ11" s="427"/>
      <c r="AAR11" s="427"/>
      <c r="AAS11" s="427"/>
      <c r="AAT11" s="427"/>
      <c r="AAU11" s="427"/>
      <c r="AAV11" s="427"/>
      <c r="AAW11" s="427"/>
      <c r="AAX11" s="427"/>
      <c r="AAY11" s="427"/>
      <c r="AAZ11" s="427"/>
      <c r="ABA11" s="427"/>
      <c r="ABB11" s="427"/>
      <c r="ABC11" s="427"/>
      <c r="ABD11" s="427"/>
      <c r="ABE11" s="427"/>
      <c r="ABF11" s="427"/>
      <c r="ABG11" s="427"/>
      <c r="ABH11" s="427"/>
      <c r="ABI11" s="427"/>
      <c r="ABJ11" s="427"/>
      <c r="ABK11" s="427"/>
      <c r="ABL11" s="427"/>
      <c r="ABM11" s="427"/>
      <c r="ABN11" s="427"/>
      <c r="ABO11" s="427"/>
      <c r="ABP11" s="427"/>
      <c r="ABQ11" s="427"/>
      <c r="ABR11" s="427"/>
      <c r="ABS11" s="427"/>
      <c r="ABT11" s="427"/>
      <c r="ABU11" s="427"/>
      <c r="ABV11" s="427"/>
      <c r="ABW11" s="427"/>
      <c r="ABX11" s="427"/>
      <c r="ABY11" s="427"/>
      <c r="ABZ11" s="427"/>
      <c r="ACA11" s="427"/>
      <c r="ACB11" s="427"/>
      <c r="ACC11" s="427"/>
      <c r="ACD11" s="427"/>
      <c r="ACE11" s="427"/>
      <c r="ACF11" s="427"/>
      <c r="ACG11" s="427"/>
      <c r="ACH11" s="427"/>
      <c r="ACI11" s="427"/>
      <c r="ACJ11" s="427"/>
      <c r="ACK11" s="427"/>
      <c r="ACL11" s="427"/>
      <c r="ACM11" s="427"/>
      <c r="ACN11" s="427"/>
      <c r="ACO11" s="427"/>
      <c r="ACP11" s="427"/>
      <c r="ACQ11" s="427"/>
      <c r="ACR11" s="427"/>
      <c r="ACS11" s="427"/>
      <c r="ACT11" s="427"/>
      <c r="ACU11" s="427"/>
      <c r="ACV11" s="427"/>
      <c r="ACW11" s="427"/>
      <c r="ACX11" s="427"/>
      <c r="ACY11" s="427"/>
      <c r="ACZ11" s="427"/>
      <c r="ADA11" s="427"/>
      <c r="ADB11" s="427"/>
      <c r="ADC11" s="427"/>
      <c r="ADD11" s="427"/>
      <c r="ADE11" s="427"/>
      <c r="ADF11" s="427"/>
      <c r="ADG11" s="427"/>
      <c r="ADH11" s="427"/>
      <c r="ADI11" s="427"/>
      <c r="ADJ11" s="427"/>
      <c r="ADK11" s="427"/>
      <c r="ADL11" s="427"/>
      <c r="ADM11" s="427"/>
      <c r="ADN11" s="427"/>
      <c r="ADO11" s="427"/>
      <c r="ADP11" s="427"/>
      <c r="ADQ11" s="427"/>
      <c r="ADR11" s="427"/>
      <c r="ADS11" s="427"/>
      <c r="ADT11" s="427"/>
      <c r="ADU11" s="427"/>
      <c r="ADV11" s="427"/>
      <c r="ADW11" s="427"/>
      <c r="ADX11" s="427"/>
      <c r="ADY11" s="427"/>
      <c r="ADZ11" s="427"/>
      <c r="AEA11" s="427"/>
      <c r="AEB11" s="427"/>
      <c r="AEC11" s="427"/>
      <c r="AED11" s="427"/>
      <c r="AEE11" s="427"/>
      <c r="AEF11" s="427"/>
      <c r="AEG11" s="427"/>
      <c r="AEH11" s="427"/>
      <c r="AEI11" s="427"/>
      <c r="AEJ11" s="427"/>
      <c r="AEK11" s="427"/>
      <c r="AEL11" s="427"/>
      <c r="AEM11" s="427"/>
      <c r="AEN11" s="427"/>
      <c r="AEO11" s="427"/>
      <c r="AEP11" s="427"/>
      <c r="AEQ11" s="427"/>
      <c r="AER11" s="427"/>
      <c r="AES11" s="427"/>
      <c r="AET11" s="427"/>
      <c r="AEU11" s="427"/>
      <c r="AEV11" s="427"/>
      <c r="AEW11" s="427"/>
      <c r="AEX11" s="427"/>
      <c r="AEY11" s="427"/>
      <c r="AEZ11" s="427"/>
      <c r="AFA11" s="427"/>
      <c r="AFB11" s="427"/>
      <c r="AFC11" s="427"/>
      <c r="AFD11" s="427"/>
      <c r="AFE11" s="427"/>
      <c r="AFF11" s="427"/>
      <c r="AFG11" s="427"/>
      <c r="AFH11" s="427"/>
      <c r="AFI11" s="427"/>
      <c r="AFJ11" s="427"/>
      <c r="AFK11" s="427"/>
      <c r="AFL11" s="427"/>
      <c r="AFM11" s="427"/>
      <c r="AFN11" s="427"/>
      <c r="AFO11" s="427"/>
      <c r="AFP11" s="427"/>
      <c r="AFQ11" s="427"/>
      <c r="AFR11" s="427"/>
      <c r="AFS11" s="427"/>
      <c r="AFT11" s="427"/>
      <c r="AFU11" s="427"/>
      <c r="AFV11" s="427"/>
      <c r="AFW11" s="427"/>
      <c r="AFX11" s="427"/>
      <c r="AFY11" s="427"/>
      <c r="AFZ11" s="427"/>
      <c r="AGA11" s="427"/>
      <c r="AGB11" s="427"/>
      <c r="AGC11" s="427"/>
      <c r="AGD11" s="427"/>
      <c r="AGE11" s="427"/>
      <c r="AGF11" s="427"/>
      <c r="AGG11" s="427"/>
      <c r="AGH11" s="427"/>
      <c r="AGI11" s="427"/>
      <c r="AGJ11" s="427"/>
      <c r="AGK11" s="427"/>
      <c r="AGL11" s="427"/>
      <c r="AGM11" s="427"/>
      <c r="AGN11" s="427"/>
      <c r="AGO11" s="427"/>
      <c r="AGP11" s="427"/>
      <c r="AGQ11" s="427"/>
      <c r="AGR11" s="427"/>
      <c r="AGS11" s="427"/>
      <c r="AGT11" s="427"/>
      <c r="AGU11" s="427"/>
      <c r="AGV11" s="427"/>
      <c r="AGW11" s="427"/>
      <c r="AGX11" s="427"/>
      <c r="AGY11" s="427"/>
      <c r="AGZ11" s="427"/>
      <c r="AHA11" s="427"/>
      <c r="AHB11" s="427"/>
      <c r="AHC11" s="427"/>
      <c r="AHD11" s="427"/>
      <c r="AHE11" s="427"/>
      <c r="AHF11" s="427"/>
      <c r="AHG11" s="427"/>
      <c r="AHH11" s="427"/>
      <c r="AHI11" s="427"/>
      <c r="AHJ11" s="427"/>
      <c r="AHK11" s="427"/>
      <c r="AHL11" s="427"/>
      <c r="AHM11" s="427"/>
      <c r="AHN11" s="427"/>
      <c r="AHO11" s="427"/>
      <c r="AHP11" s="427"/>
      <c r="AHQ11" s="427"/>
      <c r="AHR11" s="427"/>
      <c r="AHS11" s="427"/>
      <c r="AHT11" s="427"/>
      <c r="AHU11" s="427"/>
      <c r="AHV11" s="427"/>
      <c r="AHW11" s="427"/>
      <c r="AHX11" s="427"/>
      <c r="AHY11" s="427"/>
      <c r="AHZ11" s="427"/>
      <c r="AIA11" s="427"/>
      <c r="AIB11" s="427"/>
      <c r="AIC11" s="427"/>
      <c r="AID11" s="427"/>
      <c r="AIE11" s="427"/>
      <c r="AIF11" s="427"/>
      <c r="AIG11" s="427"/>
      <c r="AIH11" s="427"/>
      <c r="AII11" s="427"/>
      <c r="AIJ11" s="427"/>
      <c r="AIK11" s="427"/>
      <c r="AIL11" s="427"/>
      <c r="AIM11" s="427"/>
      <c r="AIN11" s="427"/>
      <c r="AIO11" s="427"/>
      <c r="AIP11" s="427"/>
      <c r="AIQ11" s="427"/>
      <c r="AIR11" s="427"/>
      <c r="AIS11" s="427"/>
      <c r="AIT11" s="427"/>
      <c r="AIU11" s="427"/>
      <c r="AIV11" s="427"/>
      <c r="AIW11" s="427"/>
      <c r="AIX11" s="427"/>
      <c r="AIY11" s="427"/>
      <c r="AIZ11" s="427"/>
      <c r="AJA11" s="427"/>
      <c r="AJB11" s="427"/>
      <c r="AJC11" s="427"/>
      <c r="AJD11" s="427"/>
      <c r="AJE11" s="427"/>
      <c r="AJF11" s="427"/>
      <c r="AJG11" s="427"/>
      <c r="AJH11" s="427"/>
      <c r="AJI11" s="427"/>
      <c r="AJJ11" s="427"/>
      <c r="AJK11" s="427"/>
      <c r="AJL11" s="427"/>
      <c r="AJM11" s="427"/>
      <c r="AJN11" s="427"/>
      <c r="AJO11" s="427"/>
      <c r="AJP11" s="427"/>
      <c r="AJQ11" s="427"/>
      <c r="AJR11" s="427"/>
      <c r="AJS11" s="427"/>
      <c r="AJT11" s="427"/>
      <c r="AJU11" s="427"/>
      <c r="AJV11" s="427"/>
      <c r="AJW11" s="427"/>
      <c r="AJX11" s="427"/>
      <c r="AJY11" s="427"/>
      <c r="AJZ11" s="427"/>
      <c r="AKA11" s="427"/>
      <c r="AKB11" s="427"/>
      <c r="AKC11" s="427"/>
      <c r="AKD11" s="427"/>
      <c r="AKE11" s="427"/>
      <c r="AKF11" s="427"/>
      <c r="AKG11" s="427"/>
      <c r="AKH11" s="427"/>
      <c r="AKI11" s="427"/>
      <c r="AKJ11" s="427"/>
      <c r="AKK11" s="427"/>
      <c r="AKL11" s="427"/>
      <c r="AKM11" s="427"/>
      <c r="AKN11" s="427"/>
      <c r="AKO11" s="427"/>
      <c r="AKP11" s="427"/>
      <c r="AKQ11" s="427"/>
      <c r="AKR11" s="427"/>
      <c r="AKS11" s="427"/>
      <c r="AKT11" s="427"/>
      <c r="AKU11" s="427"/>
      <c r="AKV11" s="427"/>
      <c r="AKW11" s="427"/>
      <c r="AKX11" s="427"/>
      <c r="AKY11" s="427"/>
      <c r="AKZ11" s="427"/>
      <c r="ALA11" s="427"/>
      <c r="ALB11" s="427"/>
      <c r="ALC11" s="427"/>
      <c r="ALD11" s="427"/>
      <c r="ALE11" s="427"/>
      <c r="ALF11" s="427"/>
      <c r="ALG11" s="427"/>
      <c r="ALH11" s="427"/>
      <c r="ALI11" s="427"/>
      <c r="ALJ11" s="427"/>
      <c r="ALK11" s="427"/>
      <c r="ALL11" s="427"/>
      <c r="ALM11" s="427"/>
      <c r="ALN11" s="427"/>
      <c r="ALO11" s="427"/>
      <c r="ALP11" s="427"/>
      <c r="ALQ11" s="427"/>
      <c r="ALR11" s="427"/>
      <c r="ALS11" s="427"/>
      <c r="ALT11" s="427"/>
      <c r="ALU11" s="427"/>
      <c r="ALV11" s="427"/>
      <c r="ALW11" s="427"/>
      <c r="ALX11" s="427"/>
      <c r="ALY11" s="427"/>
      <c r="ALZ11" s="427"/>
      <c r="AMA11" s="427"/>
      <c r="AMB11" s="427"/>
      <c r="AMC11" s="427"/>
    </row>
    <row r="12" spans="1:1017" ht="15.75" customHeight="1" thickBot="1">
      <c r="A12" s="684"/>
      <c r="B12" s="685"/>
      <c r="C12" s="686"/>
      <c r="D12" s="684"/>
      <c r="E12" s="687"/>
      <c r="F12" s="685"/>
      <c r="G12" s="686"/>
      <c r="H12" s="684"/>
      <c r="I12" s="685"/>
      <c r="J12" s="686"/>
      <c r="K12" s="684"/>
      <c r="L12" s="685"/>
      <c r="M12" s="686"/>
    </row>
  </sheetData>
  <mergeCells count="4">
    <mergeCell ref="A3:C3"/>
    <mergeCell ref="D3:F3"/>
    <mergeCell ref="H3:J3"/>
    <mergeCell ref="K3:M3"/>
  </mergeCells>
  <pageMargins left="0.51181102362204722" right="0.11811023622047245" top="0.39370078740157483" bottom="0.15748031496062992" header="0.51181102362204722" footer="0.51181102362204722"/>
  <pageSetup paperSize="9" scale="81" firstPageNumber="0"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5"/>
  <sheetViews>
    <sheetView topLeftCell="A16" zoomScale="70" zoomScaleNormal="70" workbookViewId="0">
      <selection activeCell="D23" sqref="D23"/>
    </sheetView>
  </sheetViews>
  <sheetFormatPr baseColWidth="10" defaultColWidth="9.140625" defaultRowHeight="15"/>
  <cols>
    <col min="1" max="1" width="10.42578125" customWidth="1"/>
    <col min="2" max="2" width="22.85546875" style="126" bestFit="1" customWidth="1"/>
    <col min="3" max="3" width="15.28515625" customWidth="1"/>
    <col min="4" max="4" width="9.42578125" customWidth="1"/>
    <col min="5" max="5" width="16.85546875" customWidth="1"/>
    <col min="6" max="6" width="23.42578125" hidden="1" customWidth="1"/>
    <col min="7" max="7" width="16" hidden="1" customWidth="1"/>
    <col min="8" max="8" width="19.42578125" customWidth="1"/>
    <col min="9" max="9" width="22.85546875" style="126" bestFit="1" customWidth="1"/>
    <col min="10" max="10" width="9.140625" style="118" customWidth="1"/>
    <col min="11" max="11" width="17.28515625" style="118" customWidth="1"/>
    <col min="12" max="12" width="7.28515625" style="118" customWidth="1"/>
    <col min="13" max="13" width="22.140625" customWidth="1"/>
    <col min="14" max="14" width="15.5703125" customWidth="1"/>
    <col min="15" max="17" width="8.7109375" customWidth="1"/>
    <col min="18" max="18" width="14.85546875" bestFit="1" customWidth="1"/>
    <col min="19" max="1026" width="8.7109375" customWidth="1"/>
  </cols>
  <sheetData>
    <row r="1" spans="1:24" ht="85.5" customHeight="1" thickBot="1">
      <c r="A1" s="80"/>
      <c r="B1" s="80"/>
      <c r="C1" s="80"/>
      <c r="D1" s="80"/>
      <c r="E1" s="80"/>
      <c r="F1" s="882" t="s">
        <v>568</v>
      </c>
      <c r="G1" s="882"/>
      <c r="H1" s="882"/>
      <c r="I1" s="882"/>
      <c r="J1" s="882"/>
      <c r="K1" s="882"/>
      <c r="L1" s="77"/>
      <c r="M1" s="80"/>
      <c r="N1" s="80"/>
    </row>
    <row r="2" spans="1:24" ht="24" customHeight="1">
      <c r="A2" s="881" t="s">
        <v>747</v>
      </c>
      <c r="B2" s="881"/>
      <c r="C2" s="881"/>
      <c r="D2" s="881"/>
      <c r="E2" s="881"/>
      <c r="F2" s="881"/>
      <c r="G2" s="881"/>
      <c r="H2" s="881" t="s">
        <v>651</v>
      </c>
      <c r="I2" s="881"/>
      <c r="J2" s="881"/>
      <c r="K2" s="881"/>
      <c r="L2" s="881"/>
      <c r="M2" s="881"/>
      <c r="N2" s="881"/>
    </row>
    <row r="3" spans="1:24" ht="3.75" customHeight="1">
      <c r="A3" s="56"/>
      <c r="B3" s="80"/>
      <c r="C3" s="80"/>
      <c r="D3" s="80"/>
      <c r="E3" s="80"/>
      <c r="F3" s="80"/>
      <c r="G3" s="91"/>
      <c r="H3" s="56"/>
      <c r="I3" s="80"/>
      <c r="J3" s="77"/>
      <c r="K3" s="77"/>
      <c r="L3" s="77"/>
      <c r="M3" s="80"/>
      <c r="N3" s="91"/>
    </row>
    <row r="4" spans="1:24" ht="22.5" customHeight="1">
      <c r="A4" s="259" t="s">
        <v>652</v>
      </c>
      <c r="B4" s="205"/>
      <c r="C4" s="205"/>
      <c r="D4" s="205"/>
      <c r="E4" s="205"/>
      <c r="F4" s="205"/>
      <c r="G4" s="260"/>
      <c r="H4" s="259" t="s">
        <v>569</v>
      </c>
      <c r="I4" s="205"/>
      <c r="J4" s="77"/>
      <c r="K4" s="77"/>
      <c r="L4" s="77"/>
      <c r="M4" s="80"/>
      <c r="N4" s="91"/>
    </row>
    <row r="5" spans="1:24" ht="22.5" customHeight="1">
      <c r="A5" s="259" t="s">
        <v>746</v>
      </c>
      <c r="B5" s="205"/>
      <c r="C5" s="205"/>
      <c r="D5" s="205"/>
      <c r="E5" s="205"/>
      <c r="F5" s="205"/>
      <c r="G5" s="260"/>
      <c r="H5" s="259" t="s">
        <v>570</v>
      </c>
      <c r="I5" s="205"/>
      <c r="J5" s="77"/>
      <c r="K5" s="77"/>
      <c r="L5" s="77"/>
      <c r="M5" s="80"/>
      <c r="N5" s="91"/>
    </row>
    <row r="6" spans="1:24" ht="22.5" customHeight="1">
      <c r="A6" s="259"/>
      <c r="B6" s="205"/>
      <c r="C6" s="205"/>
      <c r="D6" s="205"/>
      <c r="E6" s="205"/>
      <c r="F6" s="205"/>
      <c r="G6" s="260"/>
      <c r="H6" s="259" t="s">
        <v>571</v>
      </c>
      <c r="I6" s="205"/>
      <c r="J6" s="77"/>
      <c r="K6" s="77"/>
      <c r="L6" s="77"/>
      <c r="M6" s="80"/>
      <c r="N6" s="91"/>
    </row>
    <row r="7" spans="1:24" ht="22.5" customHeight="1">
      <c r="A7" s="259"/>
      <c r="B7" s="205"/>
      <c r="C7" s="205"/>
      <c r="D7" s="205"/>
      <c r="E7" s="205"/>
      <c r="F7" s="205"/>
      <c r="G7" s="260"/>
      <c r="H7" s="259" t="s">
        <v>572</v>
      </c>
      <c r="I7" s="205"/>
      <c r="J7" s="77"/>
      <c r="K7" s="77"/>
      <c r="L7" s="77"/>
      <c r="M7" s="80"/>
      <c r="N7" s="91"/>
    </row>
    <row r="8" spans="1:24" ht="22.5" customHeight="1">
      <c r="A8" s="259"/>
      <c r="B8" s="205"/>
      <c r="C8" s="205"/>
      <c r="D8" s="205"/>
      <c r="E8" s="205"/>
      <c r="F8" s="205"/>
      <c r="G8" s="260"/>
      <c r="H8" s="56"/>
      <c r="I8" s="205"/>
      <c r="J8" s="77"/>
      <c r="K8" s="77"/>
      <c r="L8" s="77"/>
      <c r="M8" s="80"/>
      <c r="N8" s="91"/>
    </row>
    <row r="9" spans="1:24" ht="22.5" customHeight="1">
      <c r="A9" s="259"/>
      <c r="B9" s="205"/>
      <c r="C9" s="205"/>
      <c r="D9" s="205"/>
      <c r="E9" s="205"/>
      <c r="F9" s="205"/>
      <c r="G9" s="260"/>
      <c r="H9" s="259"/>
      <c r="I9" s="205"/>
      <c r="J9" s="77"/>
      <c r="K9" s="77"/>
      <c r="L9" s="77"/>
      <c r="M9" s="80"/>
      <c r="N9" s="91"/>
      <c r="P9" s="80"/>
      <c r="Q9" s="80"/>
      <c r="R9" s="80"/>
    </row>
    <row r="10" spans="1:24" ht="5.25" customHeight="1" thickBot="1">
      <c r="A10" s="56"/>
      <c r="B10" s="80"/>
      <c r="C10" s="80"/>
      <c r="D10" s="80"/>
      <c r="E10" s="80"/>
      <c r="F10" s="80"/>
      <c r="G10" s="91"/>
      <c r="H10" s="56"/>
      <c r="I10" s="80"/>
      <c r="J10" s="77"/>
      <c r="K10" s="77"/>
      <c r="L10" s="77"/>
      <c r="M10" s="80"/>
      <c r="N10" s="91"/>
      <c r="P10" s="80"/>
      <c r="Q10" s="80"/>
      <c r="R10" s="80"/>
    </row>
    <row r="11" spans="1:24" s="455" customFormat="1" ht="18.75">
      <c r="A11" s="452" t="s">
        <v>573</v>
      </c>
      <c r="B11" s="453"/>
      <c r="C11" s="453" t="s">
        <v>574</v>
      </c>
      <c r="D11" s="453" t="s">
        <v>575</v>
      </c>
      <c r="E11" s="454" t="s">
        <v>155</v>
      </c>
      <c r="F11" s="453" t="s">
        <v>576</v>
      </c>
      <c r="G11" s="454" t="s">
        <v>577</v>
      </c>
      <c r="H11" s="452" t="s">
        <v>573</v>
      </c>
      <c r="I11" s="453"/>
      <c r="J11" s="453" t="s">
        <v>575</v>
      </c>
      <c r="K11" s="453" t="s">
        <v>62</v>
      </c>
      <c r="L11" s="453" t="s">
        <v>155</v>
      </c>
      <c r="M11" s="453" t="s">
        <v>576</v>
      </c>
      <c r="N11" s="454" t="s">
        <v>577</v>
      </c>
      <c r="P11" s="456"/>
      <c r="Q11" s="456"/>
      <c r="R11" s="457"/>
    </row>
    <row r="12" spans="1:24" ht="41.25" customHeight="1">
      <c r="A12" s="750" t="s">
        <v>608</v>
      </c>
      <c r="B12" s="458" t="str">
        <f>VLOOKUP(A12,'All Trains &amp; Jobs'!$B$2:$N$34,2,0)</f>
        <v>CN Whitehall PWWH1</v>
      </c>
      <c r="C12" s="459" t="str">
        <f>VLOOKUP(A12,'All Trains &amp; Jobs'!$B$2:$N$34,3,0)</f>
        <v>Parkwater</v>
      </c>
      <c r="D12" s="458">
        <f>VLOOKUP(A12,'All Trains &amp; Jobs'!$B$2:$N$34,13,0)</f>
        <v>1</v>
      </c>
      <c r="E12" s="751">
        <f>VLOOKUP(A12,'All Trains &amp; Jobs'!$B$2:$J$34,8,0)</f>
        <v>4</v>
      </c>
      <c r="F12" s="460"/>
      <c r="G12" s="461"/>
      <c r="H12" s="750" t="s">
        <v>631</v>
      </c>
      <c r="I12" s="458" t="str">
        <f>VLOOKUP(H12,'All Trains &amp; Jobs'!$B$2:$N$34,2,0)</f>
        <v>BNSF EGWH Transfer</v>
      </c>
      <c r="J12" s="458">
        <f>VLOOKUP(H12,'All Trains &amp; Jobs'!$B$2:$N$34,13,0)</f>
        <v>14</v>
      </c>
      <c r="K12" s="458" t="str">
        <f>VLOOKUP(H12,'All Trains &amp; Jobs'!$B$2:$J$26,3,0)</f>
        <v>Elk Grove</v>
      </c>
      <c r="L12" s="458" t="str">
        <f>VLOOKUP(H12,'All Trains &amp; Jobs'!$B$2:$J$26,8,0)</f>
        <v>EF2</v>
      </c>
      <c r="M12" s="460"/>
      <c r="N12" s="461"/>
      <c r="P12" s="462"/>
      <c r="Q12" s="126" t="s">
        <v>0</v>
      </c>
      <c r="R12" s="126" t="s">
        <v>1</v>
      </c>
      <c r="S12" s="126" t="s">
        <v>653</v>
      </c>
      <c r="V12" t="s">
        <v>0</v>
      </c>
      <c r="W12" t="s">
        <v>1</v>
      </c>
    </row>
    <row r="13" spans="1:24" ht="41.25" customHeight="1">
      <c r="A13" s="750" t="s">
        <v>609</v>
      </c>
      <c r="B13" s="458" t="str">
        <f>VLOOKUP(A13,'All Trains &amp; Jobs'!$B$2:$N$34,2,0)</f>
        <v>CN Whitehall WHPW</v>
      </c>
      <c r="C13" s="459" t="str">
        <f>VLOOKUP(A13,'All Trains &amp; Jobs'!$B$2:$N$34,3,0)</f>
        <v>Whitehall</v>
      </c>
      <c r="D13" s="458">
        <f>VLOOKUP(A13,'All Trains &amp; Jobs'!$B$2:$N$34,13,0)</f>
        <v>2</v>
      </c>
      <c r="E13" s="751" t="str">
        <f>VLOOKUP(A13,'All Trains &amp; Jobs'!$B$2:$J$34,8,0)</f>
        <v>EF4</v>
      </c>
      <c r="F13" s="463"/>
      <c r="G13" s="464"/>
      <c r="H13" s="750" t="s">
        <v>638</v>
      </c>
      <c r="I13" s="458" t="str">
        <f>VLOOKUP(H13,'All Trains &amp; Jobs'!$B$2:$N$34,2,0)</f>
        <v>Commuter  Train</v>
      </c>
      <c r="J13" s="458">
        <f>VLOOKUP(H13,'All Trains &amp; Jobs'!$B$2:$N$34,13,0)</f>
        <v>16</v>
      </c>
      <c r="K13" s="458" t="str">
        <f>VLOOKUP(H13,'All Trains &amp; Jobs'!$B$2:$J$26,3,0)</f>
        <v>Parkwater</v>
      </c>
      <c r="L13" s="458">
        <f>VLOOKUP(H13,'All Trains &amp; Jobs'!$B$2:$J$26,8,0)</f>
        <v>7</v>
      </c>
      <c r="M13" s="463"/>
      <c r="N13" s="464"/>
      <c r="P13" s="462"/>
      <c r="Q13" s="126">
        <v>1</v>
      </c>
      <c r="R13" s="458" t="s">
        <v>608</v>
      </c>
      <c r="S13" s="458">
        <v>1</v>
      </c>
      <c r="T13" s="458" t="str">
        <f>VLOOKUP(R13,'All Trains &amp; Jobs'!$B$2:$N$34,2,0)</f>
        <v>CN Whitehall PWWH1</v>
      </c>
      <c r="V13">
        <v>1</v>
      </c>
      <c r="W13" s="458" t="str">
        <f>VLOOKUP(V13,'All Trains &amp; Jobs'!$A$2:$N$34,2,0)</f>
        <v>CN1</v>
      </c>
      <c r="X13" s="458">
        <f>VLOOKUP(V13,'All Trains &amp; Jobs'!$A$2:$N$34,11,0)</f>
        <v>1</v>
      </c>
    </row>
    <row r="14" spans="1:24" ht="41.25" customHeight="1">
      <c r="A14" s="750" t="s">
        <v>610</v>
      </c>
      <c r="B14" s="458" t="str">
        <f>VLOOKUP(A14,'All Trains &amp; Jobs'!$B$2:$N$34,2,0)</f>
        <v>CN Whitehall WHTA</v>
      </c>
      <c r="C14" s="458" t="str">
        <f>VLOOKUP(A14,'All Trains &amp; Jobs'!$B$2:$N$34,3,0)</f>
        <v>Whitehall</v>
      </c>
      <c r="D14" s="458">
        <f>VLOOKUP(A14,'All Trains &amp; Jobs'!$B$2:$N$34,13,0)</f>
        <v>3</v>
      </c>
      <c r="E14" s="751" t="str">
        <f>VLOOKUP(A14,'All Trains &amp; Jobs'!$B$2:$J$34,8,0)</f>
        <v>EF1</v>
      </c>
      <c r="F14" s="463"/>
      <c r="G14" s="464"/>
      <c r="H14" s="750" t="s">
        <v>640</v>
      </c>
      <c r="I14" s="458" t="str">
        <f>VLOOKUP(H14,'All Trains &amp; Jobs'!$B$2:$N$34,2,0)</f>
        <v>CP Intermodal MABI</v>
      </c>
      <c r="J14" s="458">
        <f>VLOOKUP(H14,'All Trains &amp; Jobs'!$B$2:$N$34,13,0)</f>
        <v>18</v>
      </c>
      <c r="K14" s="458" t="str">
        <f>VLOOKUP(H14,'All Trains &amp; Jobs'!$B$2:$J$26,3,0)</f>
        <v>Manaukee</v>
      </c>
      <c r="L14" s="458" t="str">
        <f>VLOOKUP(H14,'All Trains &amp; Jobs'!$B$2:$J$26,8,0)</f>
        <v>EF2</v>
      </c>
      <c r="M14" s="463"/>
      <c r="N14" s="464"/>
      <c r="P14" s="462"/>
      <c r="Q14" s="126">
        <v>2</v>
      </c>
      <c r="R14" s="458" t="s">
        <v>609</v>
      </c>
      <c r="S14" s="458">
        <v>1</v>
      </c>
      <c r="T14" s="458" t="str">
        <f>VLOOKUP(R14,'All Trains &amp; Jobs'!$B$2:$N$34,2,0)</f>
        <v>CN Whitehall WHPW</v>
      </c>
      <c r="V14">
        <v>2</v>
      </c>
      <c r="W14" s="458" t="str">
        <f>VLOOKUP(V14,'All Trains &amp; Jobs'!$A$2:$N$34,2,0)</f>
        <v>CN2</v>
      </c>
      <c r="X14" s="458">
        <f>VLOOKUP(V14,'All Trains &amp; Jobs'!$A$2:$N$34,11,0)</f>
        <v>1</v>
      </c>
    </row>
    <row r="15" spans="1:24" ht="41.25" customHeight="1">
      <c r="A15" s="750" t="s">
        <v>611</v>
      </c>
      <c r="B15" s="458" t="str">
        <f>VLOOKUP(A15,'All Trains &amp; Jobs'!$B$2:$N$34,2,0)</f>
        <v>CN Whitehall WHYA</v>
      </c>
      <c r="C15" s="458" t="str">
        <f>VLOOKUP(A15,'All Trains &amp; Jobs'!$B$2:$N$34,3,0)</f>
        <v>Whitehall</v>
      </c>
      <c r="D15" s="458">
        <f>VLOOKUP(A15,'All Trains &amp; Jobs'!$B$2:$N$34,13,0)</f>
        <v>4</v>
      </c>
      <c r="E15" s="751" t="str">
        <f>VLOOKUP(A15,'All Trains &amp; Jobs'!$B$2:$J$34,8,0)</f>
        <v>EF2</v>
      </c>
      <c r="F15" s="463"/>
      <c r="G15" s="464"/>
      <c r="H15" s="750" t="s">
        <v>645</v>
      </c>
      <c r="I15" s="458" t="str">
        <f>VLOOKUP(H15,'All Trains &amp; Jobs'!$B$2:$N$34,2,0)</f>
        <v>CP Ethanol CEEG</v>
      </c>
      <c r="J15" s="458">
        <f>VLOOKUP(H15,'All Trains &amp; Jobs'!$B$2:$N$34,13,0)</f>
        <v>19</v>
      </c>
      <c r="K15" s="458" t="str">
        <f>VLOOKUP(H15,'All Trains &amp; Jobs'!$B$2:$J$26,3,0)</f>
        <v>Centralia</v>
      </c>
      <c r="L15" s="458">
        <f>VLOOKUP(H15,'All Trains &amp; Jobs'!$B$2:$J$26,8,0)</f>
        <v>6</v>
      </c>
      <c r="M15" s="463"/>
      <c r="N15" s="464"/>
      <c r="P15" s="462"/>
      <c r="Q15" s="126">
        <v>3</v>
      </c>
      <c r="R15" s="458" t="s">
        <v>610</v>
      </c>
      <c r="S15" s="458">
        <v>1</v>
      </c>
      <c r="T15" s="458" t="str">
        <f>VLOOKUP(R15,'All Trains &amp; Jobs'!$B$2:$N$34,2,0)</f>
        <v>CN Whitehall WHTA</v>
      </c>
      <c r="V15">
        <v>3</v>
      </c>
      <c r="W15" s="458" t="str">
        <f>VLOOKUP(V15,'All Trains &amp; Jobs'!$A$2:$N$34,2,0)</f>
        <v>CN3</v>
      </c>
      <c r="X15" s="458">
        <f>VLOOKUP(V15,'All Trains &amp; Jobs'!$A$2:$N$34,11,0)</f>
        <v>1</v>
      </c>
    </row>
    <row r="16" spans="1:24" ht="41.25" customHeight="1">
      <c r="A16" s="750" t="s">
        <v>616</v>
      </c>
      <c r="B16" s="458" t="str">
        <f>VLOOKUP(A16,'All Trains &amp; Jobs'!$B$2:$N$34,2,0)</f>
        <v>CN Whitehall Drill</v>
      </c>
      <c r="C16" s="458" t="str">
        <f>VLOOKUP(A16,'All Trains &amp; Jobs'!$B$2:$N$34,3,0)</f>
        <v>Whitehall</v>
      </c>
      <c r="D16" s="458">
        <f>VLOOKUP(A16,'All Trains &amp; Jobs'!$B$2:$N$34,13,0)</f>
        <v>5</v>
      </c>
      <c r="E16" s="751" t="str">
        <f>VLOOKUP(A16,'All Trains &amp; Jobs'!$B$2:$J$34,8,0)</f>
        <v>EF3</v>
      </c>
      <c r="F16" s="463"/>
      <c r="G16" s="464"/>
      <c r="H16" s="750" t="s">
        <v>646</v>
      </c>
      <c r="I16" s="458" t="str">
        <f>VLOOKUP(H16,'All Trains &amp; Jobs'!$B$2:$N$34,2,0)</f>
        <v>IAIS PWEG</v>
      </c>
      <c r="J16" s="458">
        <f>VLOOKUP(H16,'All Trains &amp; Jobs'!$B$2:$N$34,13,0)</f>
        <v>20</v>
      </c>
      <c r="K16" s="458" t="str">
        <f>VLOOKUP(H16,'All Trains &amp; Jobs'!$B$2:$J$26,3,0)</f>
        <v>Parkwater</v>
      </c>
      <c r="L16" s="458">
        <f>VLOOKUP(H16,'All Trains &amp; Jobs'!$B$2:$J$26,8,0)</f>
        <v>5</v>
      </c>
      <c r="M16" s="463"/>
      <c r="N16" s="464"/>
      <c r="P16" s="462"/>
      <c r="Q16" s="126">
        <v>4</v>
      </c>
      <c r="R16" s="458" t="s">
        <v>611</v>
      </c>
      <c r="S16" s="458">
        <v>1</v>
      </c>
      <c r="T16" s="458" t="str">
        <f>VLOOKUP(R16,'All Trains &amp; Jobs'!$B$2:$N$34,2,0)</f>
        <v>CN Whitehall WHYA</v>
      </c>
      <c r="V16">
        <v>4</v>
      </c>
      <c r="W16" s="458" t="str">
        <f>VLOOKUP(V16,'All Trains &amp; Jobs'!$A$2:$N$34,2,0)</f>
        <v>CN4</v>
      </c>
      <c r="X16" s="458">
        <f>VLOOKUP(V16,'All Trains &amp; Jobs'!$A$2:$N$34,11,0)</f>
        <v>1</v>
      </c>
    </row>
    <row r="17" spans="1:24" ht="41.25" customHeight="1">
      <c r="A17" s="750" t="s">
        <v>619</v>
      </c>
      <c r="B17" s="458" t="str">
        <f>VLOOKUP(A17,'All Trains &amp; Jobs'!$B$2:$N$34,2,0)</f>
        <v>QGRY ERGL</v>
      </c>
      <c r="C17" s="458" t="str">
        <f>VLOOKUP(A17,'All Trains &amp; Jobs'!$B$2:$N$34,3,0)</f>
        <v>Erehwyna</v>
      </c>
      <c r="D17" s="458">
        <f>VLOOKUP(A17,'All Trains &amp; Jobs'!$B$2:$N$34,13,0)</f>
        <v>6</v>
      </c>
      <c r="E17" s="751">
        <f>VLOOKUP(A17,'All Trains &amp; Jobs'!$B$2:$J$34,8,0)</f>
        <v>4</v>
      </c>
      <c r="F17" s="463"/>
      <c r="G17" s="464"/>
      <c r="H17" s="750"/>
      <c r="I17" s="458"/>
      <c r="J17" s="458"/>
      <c r="K17" s="458"/>
      <c r="L17" s="458"/>
      <c r="M17" s="463"/>
      <c r="N17" s="464"/>
      <c r="P17" s="462"/>
      <c r="Q17" s="126">
        <v>5</v>
      </c>
      <c r="R17" s="458" t="s">
        <v>616</v>
      </c>
      <c r="S17" s="458">
        <v>1</v>
      </c>
      <c r="T17" s="458" t="str">
        <f>VLOOKUP(R17,'All Trains &amp; Jobs'!$B$2:$N$34,2,0)</f>
        <v>CN Whitehall Drill</v>
      </c>
      <c r="V17">
        <v>5</v>
      </c>
      <c r="W17" s="458" t="str">
        <f>VLOOKUP(V17,'All Trains &amp; Jobs'!$A$2:$N$34,2,0)</f>
        <v>CN5</v>
      </c>
      <c r="X17" s="458">
        <f>VLOOKUP(V17,'All Trains &amp; Jobs'!$A$2:$N$34,11,0)</f>
        <v>1</v>
      </c>
    </row>
    <row r="18" spans="1:24" ht="41.25" customHeight="1">
      <c r="A18" s="750" t="s">
        <v>620</v>
      </c>
      <c r="B18" s="458" t="str">
        <f>VLOOKUP(A18,'All Trains &amp; Jobs'!$B$2:$N$34,2,0)</f>
        <v>QGRY GLER</v>
      </c>
      <c r="C18" s="458" t="str">
        <f>VLOOKUP(A18,'All Trains &amp; Jobs'!$B$2:$N$34,3,0)</f>
        <v>Glacier</v>
      </c>
      <c r="D18" s="458">
        <f>VLOOKUP(A18,'All Trains &amp; Jobs'!$B$2:$N$34,13,0)</f>
        <v>7</v>
      </c>
      <c r="E18" s="751" t="str">
        <f>VLOOKUP(A18,'All Trains &amp; Jobs'!$B$2:$J$34,8,0)</f>
        <v>EF2</v>
      </c>
      <c r="F18" s="463"/>
      <c r="G18" s="464"/>
      <c r="H18" s="750"/>
      <c r="I18" s="458"/>
      <c r="J18" s="458"/>
      <c r="K18" s="458"/>
      <c r="L18" s="458"/>
      <c r="M18" s="463"/>
      <c r="N18" s="464"/>
      <c r="P18" s="462"/>
      <c r="Q18" s="126">
        <v>6</v>
      </c>
      <c r="R18" s="458" t="s">
        <v>619</v>
      </c>
      <c r="S18" s="458">
        <v>1</v>
      </c>
      <c r="T18" s="458" t="str">
        <f>VLOOKUP(R18,'All Trains &amp; Jobs'!$B$2:$N$34,2,0)</f>
        <v>QGRY ERGL</v>
      </c>
      <c r="V18">
        <v>6</v>
      </c>
      <c r="W18" s="458" t="str">
        <f>VLOOKUP(V18,'All Trains &amp; Jobs'!$A$2:$N$34,2,0)</f>
        <v>QG1</v>
      </c>
      <c r="X18" s="458">
        <f>VLOOKUP(V18,'All Trains &amp; Jobs'!$A$2:$N$34,11,0)</f>
        <v>1</v>
      </c>
    </row>
    <row r="19" spans="1:24" ht="41.25" customHeight="1">
      <c r="A19" s="750" t="s">
        <v>624</v>
      </c>
      <c r="B19" s="458" t="str">
        <f>VLOOKUP(A19,'All Trains &amp; Jobs'!$B$2:$N$34,2,0)</f>
        <v>QGRY Espanola</v>
      </c>
      <c r="C19" s="458" t="str">
        <f>VLOOKUP(A19,'All Trains &amp; Jobs'!$B$2:$N$34,3,0)</f>
        <v>Glacier</v>
      </c>
      <c r="D19" s="458">
        <f>VLOOKUP(A19,'All Trains &amp; Jobs'!$B$2:$N$34,13,0)</f>
        <v>8</v>
      </c>
      <c r="E19" s="751" t="str">
        <f>VLOOKUP(A19,'All Trains &amp; Jobs'!$B$2:$J$34,8,0)</f>
        <v>EF1</v>
      </c>
      <c r="F19" s="463"/>
      <c r="G19" s="464"/>
      <c r="H19" s="750"/>
      <c r="I19" s="458"/>
      <c r="J19" s="458"/>
      <c r="K19" s="458"/>
      <c r="L19" s="458"/>
      <c r="M19" s="463"/>
      <c r="N19" s="464"/>
      <c r="P19" s="462"/>
      <c r="Q19" s="126">
        <v>7</v>
      </c>
      <c r="R19" s="458" t="s">
        <v>620</v>
      </c>
      <c r="S19" s="458">
        <v>1</v>
      </c>
      <c r="T19" s="458" t="str">
        <f>VLOOKUP(R19,'All Trains &amp; Jobs'!$B$2:$N$34,2,0)</f>
        <v>QGRY GLER</v>
      </c>
      <c r="V19">
        <v>7</v>
      </c>
      <c r="W19" s="458" t="str">
        <f>VLOOKUP(V19,'All Trains &amp; Jobs'!$A$2:$N$34,2,0)</f>
        <v>QG2</v>
      </c>
      <c r="X19" s="458">
        <f>VLOOKUP(V19,'All Trains &amp; Jobs'!$A$2:$N$34,11,0)</f>
        <v>1</v>
      </c>
    </row>
    <row r="20" spans="1:24" ht="41.25" customHeight="1">
      <c r="A20" s="750" t="s">
        <v>622</v>
      </c>
      <c r="B20" s="458" t="str">
        <f>VLOOKUP(A20,'All Trains &amp; Jobs'!$B$2:$N$34,2,0)</f>
        <v>CP CEMA</v>
      </c>
      <c r="C20" s="458" t="str">
        <f>VLOOKUP(A20,'All Trains &amp; Jobs'!$B$2:$N$34,3,0)</f>
        <v>Centralia</v>
      </c>
      <c r="D20" s="458">
        <f>VLOOKUP(A20,'All Trains &amp; Jobs'!$B$2:$N$34,13,0)</f>
        <v>9</v>
      </c>
      <c r="E20" s="751">
        <f>VLOOKUP(A20,'All Trains &amp; Jobs'!$B$2:$J$34,8,0)</f>
        <v>4</v>
      </c>
      <c r="F20" s="463"/>
      <c r="G20" s="464"/>
      <c r="H20" s="750"/>
      <c r="I20" s="458"/>
      <c r="J20" s="458"/>
      <c r="K20" s="458"/>
      <c r="L20" s="458"/>
      <c r="M20" s="463"/>
      <c r="N20" s="464"/>
      <c r="P20" s="462"/>
      <c r="Q20" s="126">
        <v>8</v>
      </c>
      <c r="R20" s="458" t="s">
        <v>624</v>
      </c>
      <c r="S20" s="458">
        <v>1</v>
      </c>
      <c r="T20" s="458" t="str">
        <f>VLOOKUP(R20,'All Trains &amp; Jobs'!$B$2:$N$34,2,0)</f>
        <v>QGRY Espanola</v>
      </c>
      <c r="V20">
        <v>8</v>
      </c>
      <c r="W20" s="458" t="str">
        <f>VLOOKUP(V20,'All Trains &amp; Jobs'!$A$2:$N$34,2,0)</f>
        <v>QG3</v>
      </c>
      <c r="X20" s="458">
        <f>VLOOKUP(V20,'All Trains &amp; Jobs'!$A$2:$N$34,11,0)</f>
        <v>1</v>
      </c>
    </row>
    <row r="21" spans="1:24" ht="41.25" customHeight="1">
      <c r="A21" s="755" t="s">
        <v>623</v>
      </c>
      <c r="B21" s="756" t="str">
        <f>VLOOKUP(A21,'All Trains &amp; Jobs'!$B$2:$N$34,2,0)</f>
        <v>CP MACE</v>
      </c>
      <c r="C21" s="757" t="str">
        <f>VLOOKUP(A21,'All Trains &amp; Jobs'!$B$2:$N$34,3,0)</f>
        <v>Manaukee</v>
      </c>
      <c r="D21" s="757">
        <f>VLOOKUP(A21,'All Trains &amp; Jobs'!$B$2:$N$34,13,0)</f>
        <v>10</v>
      </c>
      <c r="E21" s="758" t="str">
        <f>VLOOKUP(A21,'All Trains &amp; Jobs'!$B$2:$J$34,8,0)</f>
        <v>EF1</v>
      </c>
      <c r="F21" s="759"/>
      <c r="G21" s="760"/>
      <c r="H21" s="755"/>
      <c r="I21" s="756"/>
      <c r="J21" s="756"/>
      <c r="K21" s="756"/>
      <c r="L21" s="756"/>
      <c r="M21" s="759"/>
      <c r="N21" s="760"/>
      <c r="P21" s="462"/>
      <c r="Q21" s="126">
        <v>9</v>
      </c>
      <c r="R21" s="458" t="s">
        <v>622</v>
      </c>
      <c r="S21" s="458">
        <v>1</v>
      </c>
      <c r="T21" s="458" t="str">
        <f>VLOOKUP(R21,'All Trains &amp; Jobs'!$B$2:$N$34,2,0)</f>
        <v>CP CEMA</v>
      </c>
      <c r="V21">
        <v>9</v>
      </c>
      <c r="W21" s="458" t="str">
        <f>VLOOKUP(V21,'All Trains &amp; Jobs'!$A$2:$N$34,2,0)</f>
        <v>CP1</v>
      </c>
      <c r="X21" s="458">
        <f>VLOOKUP(V21,'All Trains &amp; Jobs'!$A$2:$N$34,11,0)</f>
        <v>1</v>
      </c>
    </row>
    <row r="22" spans="1:24" ht="41.25" customHeight="1">
      <c r="A22" s="755" t="s">
        <v>628</v>
      </c>
      <c r="B22" s="756" t="str">
        <f>VLOOKUP(A22,'All Trains &amp; Jobs'!$B$2:$N$34,2,0)</f>
        <v>BNSF SCEG1</v>
      </c>
      <c r="C22" s="757" t="str">
        <f>VLOOKUP(A22,'All Trains &amp; Jobs'!$B$2:$N$34,3,0)</f>
        <v>Sarah Creek</v>
      </c>
      <c r="D22" s="757">
        <f>VLOOKUP(A22,'All Trains &amp; Jobs'!$B$2:$N$34,13,0)</f>
        <v>11</v>
      </c>
      <c r="E22" s="758">
        <f>VLOOKUP(A22,'All Trains &amp; Jobs'!$B$2:$J$34,8,0)</f>
        <v>4</v>
      </c>
      <c r="F22" s="761"/>
      <c r="G22" s="762"/>
      <c r="H22" s="755"/>
      <c r="I22" s="756"/>
      <c r="J22" s="756"/>
      <c r="K22" s="756"/>
      <c r="L22" s="756"/>
      <c r="M22" s="759"/>
      <c r="N22" s="760"/>
      <c r="P22" s="462"/>
      <c r="Q22" s="126">
        <v>10</v>
      </c>
      <c r="R22" s="458" t="s">
        <v>623</v>
      </c>
      <c r="S22" s="458">
        <v>1</v>
      </c>
      <c r="T22" s="458" t="str">
        <f>VLOOKUP(R22,'All Trains &amp; Jobs'!$B$2:$N$34,2,0)</f>
        <v>CP MACE</v>
      </c>
      <c r="V22">
        <v>10</v>
      </c>
      <c r="W22" s="458" t="str">
        <f>VLOOKUP(V22,'All Trains &amp; Jobs'!$A$2:$N$34,2,0)</f>
        <v>CP2</v>
      </c>
      <c r="X22" s="458">
        <f>VLOOKUP(V22,'All Trains &amp; Jobs'!$A$2:$N$34,11,0)</f>
        <v>1</v>
      </c>
    </row>
    <row r="23" spans="1:24" ht="41.25" customHeight="1">
      <c r="A23" s="755" t="s">
        <v>629</v>
      </c>
      <c r="B23" s="756" t="str">
        <f>VLOOKUP(A23,'All Trains &amp; Jobs'!$B$2:$N$34,2,0)</f>
        <v>BNSF SCEG2</v>
      </c>
      <c r="C23" s="757" t="str">
        <f>VLOOKUP(A23,'All Trains &amp; Jobs'!$B$2:$N$34,3,0)</f>
        <v>Sarah Creek</v>
      </c>
      <c r="D23" s="757">
        <f>VLOOKUP(A23,'All Trains &amp; Jobs'!$B$2:$N$34,13,0)</f>
        <v>12</v>
      </c>
      <c r="E23" s="758">
        <f>VLOOKUP(A23,'All Trains &amp; Jobs'!$B$2:$J$34,8,0)</f>
        <v>5</v>
      </c>
      <c r="F23" s="763"/>
      <c r="G23" s="764"/>
      <c r="H23" s="755"/>
      <c r="I23" s="756"/>
      <c r="J23" s="756"/>
      <c r="K23" s="756"/>
      <c r="L23" s="756"/>
      <c r="M23" s="759"/>
      <c r="N23" s="760"/>
      <c r="P23" s="80"/>
      <c r="Q23" s="126">
        <v>11</v>
      </c>
      <c r="R23" s="458" t="s">
        <v>628</v>
      </c>
      <c r="S23" s="458">
        <v>1</v>
      </c>
      <c r="T23" s="458" t="str">
        <f>VLOOKUP(R23,'All Trains &amp; Jobs'!$B$2:$N$34,2,0)</f>
        <v>BNSF SCEG1</v>
      </c>
      <c r="V23">
        <v>11</v>
      </c>
      <c r="W23" s="458" t="str">
        <f>VLOOKUP(V23,'All Trains &amp; Jobs'!$A$2:$N$34,2,0)</f>
        <v>BNSF1</v>
      </c>
      <c r="X23" s="458">
        <f>VLOOKUP(V23,'All Trains &amp; Jobs'!$A$2:$N$34,11,0)</f>
        <v>1</v>
      </c>
    </row>
    <row r="24" spans="1:24" ht="41.25" customHeight="1">
      <c r="A24" s="755" t="s">
        <v>630</v>
      </c>
      <c r="B24" s="756" t="str">
        <f>VLOOKUP(A24,'All Trains &amp; Jobs'!$B$2:$N$34,2,0)</f>
        <v>BNSF EGSC</v>
      </c>
      <c r="C24" s="757" t="str">
        <f>VLOOKUP(A24,'All Trains &amp; Jobs'!$B$2:$N$34,3,0)</f>
        <v>Elk Grove</v>
      </c>
      <c r="D24" s="757">
        <f>VLOOKUP(A24,'All Trains &amp; Jobs'!$B$2:$N$34,13,0)</f>
        <v>13</v>
      </c>
      <c r="E24" s="758" t="str">
        <f>VLOOKUP(A24,'All Trains &amp; Jobs'!$B$2:$J$34,8,0)</f>
        <v>EF1</v>
      </c>
      <c r="F24" s="763"/>
      <c r="G24" s="764"/>
      <c r="H24" s="755"/>
      <c r="I24" s="756"/>
      <c r="J24" s="756"/>
      <c r="K24" s="756"/>
      <c r="L24" s="756"/>
      <c r="M24" s="759"/>
      <c r="N24" s="760"/>
      <c r="O24" s="80"/>
      <c r="Q24" s="126">
        <v>12</v>
      </c>
      <c r="R24" s="458" t="s">
        <v>629</v>
      </c>
      <c r="S24" s="458">
        <v>1</v>
      </c>
      <c r="T24" s="458" t="str">
        <f>VLOOKUP(R24,'All Trains &amp; Jobs'!$B$2:$N$34,2,0)</f>
        <v>BNSF SCEG2</v>
      </c>
      <c r="V24">
        <v>12</v>
      </c>
      <c r="W24" s="458" t="str">
        <f>VLOOKUP(V24,'All Trains &amp; Jobs'!$A$2:$N$34,2,0)</f>
        <v>BNSF2</v>
      </c>
      <c r="X24" s="458">
        <f>VLOOKUP(V24,'All Trains &amp; Jobs'!$A$2:$N$34,11,0)</f>
        <v>1</v>
      </c>
    </row>
    <row r="25" spans="1:24" ht="41.25" customHeight="1" thickBot="1">
      <c r="A25" s="765" t="s">
        <v>631</v>
      </c>
      <c r="B25" s="766" t="str">
        <f>VLOOKUP(A25,'All Trains &amp; Jobs'!$B$2:$N$34,2,0)</f>
        <v>BNSF EGWH Transfer</v>
      </c>
      <c r="C25" s="767" t="str">
        <f>VLOOKUP(A25,'All Trains &amp; Jobs'!$B$2:$N$34,3,0)</f>
        <v>Elk Grove</v>
      </c>
      <c r="D25" s="767">
        <f>VLOOKUP(A25,'All Trains &amp; Jobs'!$B$2:$N$34,13,0)</f>
        <v>14</v>
      </c>
      <c r="E25" s="768" t="str">
        <f>VLOOKUP(A25,'All Trains &amp; Jobs'!$B$2:$J$34,8,0)</f>
        <v>EF2</v>
      </c>
      <c r="F25" s="769"/>
      <c r="G25" s="770"/>
      <c r="H25" s="765"/>
      <c r="I25" s="766"/>
      <c r="J25" s="766"/>
      <c r="K25" s="766"/>
      <c r="L25" s="766"/>
      <c r="M25" s="771"/>
      <c r="N25" s="772"/>
      <c r="O25" s="80"/>
      <c r="Q25" s="126">
        <v>13</v>
      </c>
      <c r="R25" s="458" t="s">
        <v>630</v>
      </c>
      <c r="S25" s="458">
        <v>1</v>
      </c>
      <c r="T25" s="458" t="str">
        <f>VLOOKUP(R25,'All Trains &amp; Jobs'!$B$2:$N$34,2,0)</f>
        <v>BNSF EGSC</v>
      </c>
      <c r="V25">
        <v>13</v>
      </c>
      <c r="W25" s="458" t="str">
        <f>VLOOKUP(V25,'All Trains &amp; Jobs'!$A$2:$N$34,2,0)</f>
        <v>BNSF3</v>
      </c>
      <c r="X25" s="458">
        <f>VLOOKUP(V25,'All Trains &amp; Jobs'!$A$2:$N$34,11,0)</f>
        <v>1</v>
      </c>
    </row>
    <row r="26" spans="1:24" ht="41.25" customHeight="1">
      <c r="A26" s="241"/>
      <c r="B26" s="241"/>
      <c r="C26" s="241"/>
      <c r="D26" s="241"/>
      <c r="E26" s="241"/>
      <c r="F26" s="465"/>
      <c r="G26" s="80"/>
      <c r="H26" s="80"/>
      <c r="I26" s="80"/>
      <c r="J26" s="241"/>
      <c r="K26" s="241"/>
      <c r="L26" s="241"/>
      <c r="M26" s="465"/>
      <c r="N26" s="465"/>
      <c r="O26" s="80"/>
      <c r="Q26" s="126">
        <v>14</v>
      </c>
      <c r="R26" s="458" t="s">
        <v>631</v>
      </c>
      <c r="S26" s="458">
        <v>1</v>
      </c>
      <c r="T26" s="458" t="str">
        <f>VLOOKUP(R26,'All Trains &amp; Jobs'!$B$2:$N$34,2,0)</f>
        <v>BNSF EGWH Transfer</v>
      </c>
      <c r="V26">
        <v>14</v>
      </c>
      <c r="W26" s="458" t="str">
        <f>VLOOKUP(V26,'All Trains &amp; Jobs'!$A$2:$N$34,2,0)</f>
        <v>BNSF4</v>
      </c>
      <c r="X26" s="458">
        <f>VLOOKUP(V26,'All Trains &amp; Jobs'!$A$2:$N$34,11,0)</f>
        <v>1</v>
      </c>
    </row>
    <row r="27" spans="1:24" ht="15.75">
      <c r="A27" s="80"/>
      <c r="B27" s="241"/>
      <c r="C27" s="241"/>
      <c r="D27" s="241"/>
      <c r="E27" s="465"/>
      <c r="F27" s="465"/>
      <c r="G27" s="80"/>
      <c r="H27" s="80"/>
      <c r="I27" s="80"/>
      <c r="J27" s="77"/>
      <c r="K27" s="77"/>
      <c r="L27" s="77"/>
      <c r="M27" s="80"/>
      <c r="N27" s="80"/>
      <c r="Q27" s="126">
        <v>15</v>
      </c>
      <c r="R27" s="458" t="s">
        <v>751</v>
      </c>
      <c r="S27" s="458">
        <v>2</v>
      </c>
      <c r="T27" s="458" t="str">
        <f>VLOOKUP(R27,'All Trains &amp; Jobs'!$B$2:$N$34,2,0)</f>
        <v>BNSF MOW</v>
      </c>
      <c r="V27" s="126">
        <v>15</v>
      </c>
      <c r="W27" s="458" t="str">
        <f>VLOOKUP(V27,'All Trains &amp; Jobs'!$A$2:$N$34,2,0)</f>
        <v>BNSF5</v>
      </c>
      <c r="X27" s="458">
        <f>VLOOKUP(V27,'All Trains &amp; Jobs'!$A$2:$N$34,11,0)</f>
        <v>2</v>
      </c>
    </row>
    <row r="28" spans="1:24" ht="15.75">
      <c r="A28" s="80"/>
      <c r="B28" s="241"/>
      <c r="C28" s="241"/>
      <c r="D28" s="241"/>
      <c r="E28" s="465"/>
      <c r="F28" s="465"/>
      <c r="G28" s="80"/>
      <c r="H28" s="80"/>
      <c r="I28" s="80"/>
      <c r="J28" s="77"/>
      <c r="K28" s="77"/>
      <c r="L28" s="77"/>
      <c r="M28" s="80"/>
      <c r="N28" s="80"/>
      <c r="Q28" s="126">
        <v>16</v>
      </c>
      <c r="R28" s="458" t="s">
        <v>638</v>
      </c>
      <c r="S28" s="458">
        <v>2</v>
      </c>
      <c r="T28" s="458" t="str">
        <f>VLOOKUP(R28,'All Trains &amp; Jobs'!$B$2:$N$34,2,0)</f>
        <v>Commuter  Train</v>
      </c>
      <c r="V28" s="126">
        <v>16</v>
      </c>
      <c r="W28" s="458" t="str">
        <f>VLOOKUP(V28,'All Trains &amp; Jobs'!$A$2:$N$34,2,0)</f>
        <v>Commuter 1</v>
      </c>
      <c r="X28" s="458">
        <f>VLOOKUP(V28,'All Trains &amp; Jobs'!$A$2:$N$34,11,0)</f>
        <v>2</v>
      </c>
    </row>
    <row r="29" spans="1:24" ht="15.75">
      <c r="A29" s="80"/>
      <c r="B29" s="241"/>
      <c r="C29" s="241"/>
      <c r="D29" s="241"/>
      <c r="E29" s="465"/>
      <c r="F29" s="465"/>
      <c r="G29" s="80"/>
      <c r="H29" s="80"/>
      <c r="I29" s="80"/>
      <c r="J29" s="77"/>
      <c r="K29" s="77"/>
      <c r="L29" s="77"/>
      <c r="M29" s="80"/>
      <c r="N29" s="80"/>
      <c r="Q29" s="126">
        <v>17</v>
      </c>
      <c r="R29" s="458" t="s">
        <v>640</v>
      </c>
      <c r="S29" s="458">
        <v>2</v>
      </c>
      <c r="T29" s="458" t="str">
        <f>VLOOKUP(R29,'All Trains &amp; Jobs'!$B$2:$N$34,2,0)</f>
        <v>CP Intermodal MABI</v>
      </c>
      <c r="V29" s="126">
        <v>17</v>
      </c>
      <c r="W29" s="458" t="str">
        <f>VLOOKUP(V29,'All Trains &amp; Jobs'!$A$2:$N$34,2,0)</f>
        <v xml:space="preserve">BNSF 6 </v>
      </c>
      <c r="X29" s="458">
        <f>VLOOKUP(V29,'All Trains &amp; Jobs'!$A$2:$N$34,11,0)</f>
        <v>2</v>
      </c>
    </row>
    <row r="30" spans="1:24" ht="15.75">
      <c r="A30" s="80"/>
      <c r="B30" s="241"/>
      <c r="C30" s="241"/>
      <c r="D30" s="241"/>
      <c r="E30" s="465"/>
      <c r="F30" s="465"/>
      <c r="G30" s="80"/>
      <c r="H30" s="80"/>
      <c r="I30" s="80"/>
      <c r="J30" s="77"/>
      <c r="K30" s="77"/>
      <c r="L30" s="77"/>
      <c r="M30" s="80"/>
      <c r="N30" s="80"/>
      <c r="Q30" s="126">
        <v>18</v>
      </c>
      <c r="R30" s="458" t="s">
        <v>645</v>
      </c>
      <c r="S30" s="458">
        <v>2</v>
      </c>
      <c r="T30" s="458" t="str">
        <f>VLOOKUP(R30,'All Trains &amp; Jobs'!$B$2:$N$34,2,0)</f>
        <v>CP Ethanol CEEG</v>
      </c>
      <c r="V30" s="126">
        <v>18</v>
      </c>
      <c r="W30" s="458" t="str">
        <f>VLOOKUP(V30,'All Trains &amp; Jobs'!$A$2:$N$34,2,0)</f>
        <v>CP Intermodal</v>
      </c>
      <c r="X30" s="458">
        <f>VLOOKUP(V30,'All Trains &amp; Jobs'!$A$2:$N$34,11,0)</f>
        <v>2</v>
      </c>
    </row>
    <row r="31" spans="1:24" ht="15.75">
      <c r="A31" s="80"/>
      <c r="B31" s="241"/>
      <c r="C31" s="241"/>
      <c r="D31" s="241"/>
      <c r="E31" s="465"/>
      <c r="F31" s="465"/>
      <c r="G31" s="80"/>
      <c r="H31" s="80"/>
      <c r="I31" s="80"/>
      <c r="J31" s="77"/>
      <c r="K31" s="77"/>
      <c r="L31" s="77"/>
      <c r="M31" s="80"/>
      <c r="N31" s="80"/>
      <c r="Q31" s="126">
        <v>19</v>
      </c>
      <c r="R31" s="458" t="s">
        <v>646</v>
      </c>
      <c r="S31" s="458">
        <v>2</v>
      </c>
      <c r="T31" s="458" t="str">
        <f>VLOOKUP(R31,'All Trains &amp; Jobs'!$B$2:$N$34,2,0)</f>
        <v>IAIS PWEG</v>
      </c>
      <c r="V31" s="126">
        <v>19</v>
      </c>
      <c r="W31" s="458" t="str">
        <f>VLOOKUP(V31,'All Trains &amp; Jobs'!$A$2:$N$34,2,0)</f>
        <v>CP Ethanol</v>
      </c>
      <c r="X31" s="458">
        <f>VLOOKUP(V31,'All Trains &amp; Jobs'!$A$2:$N$34,11,0)</f>
        <v>2</v>
      </c>
    </row>
    <row r="32" spans="1:24" ht="15.75">
      <c r="A32" s="80"/>
      <c r="B32" s="241"/>
      <c r="C32" s="241"/>
      <c r="D32" s="241"/>
      <c r="E32" s="465"/>
      <c r="F32" s="465"/>
      <c r="G32" s="80"/>
      <c r="H32" s="80"/>
      <c r="I32" s="80"/>
      <c r="J32" s="77"/>
      <c r="K32" s="77"/>
      <c r="L32" s="77"/>
      <c r="M32" s="80"/>
      <c r="N32" s="80"/>
      <c r="Q32">
        <v>20</v>
      </c>
      <c r="R32" t="s">
        <v>736</v>
      </c>
      <c r="S32">
        <v>3</v>
      </c>
      <c r="V32" s="126">
        <v>20</v>
      </c>
      <c r="W32" s="458" t="str">
        <f>VLOOKUP(V32,'All Trains &amp; Jobs'!$A$2:$N$34,2,0)</f>
        <v>IAIS Protein</v>
      </c>
      <c r="X32" s="458">
        <f>VLOOKUP(V32,'All Trains &amp; Jobs'!$A$2:$N$34,11,0)</f>
        <v>2</v>
      </c>
    </row>
    <row r="33" spans="17:25" ht="15.75">
      <c r="Q33">
        <v>21</v>
      </c>
      <c r="R33" t="s">
        <v>737</v>
      </c>
      <c r="S33">
        <v>3</v>
      </c>
      <c r="V33" s="126">
        <v>21</v>
      </c>
      <c r="W33" s="458" t="str">
        <f>VLOOKUP(V33,'All Trains &amp; Jobs'!$A$2:$N$34,2,0)</f>
        <v>GLER No Engine</v>
      </c>
      <c r="X33" s="458">
        <f>VLOOKUP(V33,'All Trains &amp; Jobs'!$A$2:$N$34,11,0)</f>
        <v>3</v>
      </c>
    </row>
    <row r="34" spans="17:25" ht="15.75">
      <c r="Q34">
        <v>22</v>
      </c>
      <c r="R34" t="s">
        <v>740</v>
      </c>
      <c r="S34">
        <v>3</v>
      </c>
      <c r="V34" s="126">
        <v>22</v>
      </c>
      <c r="W34" s="458" t="str">
        <f>VLOOKUP(V34,'All Trains &amp; Jobs'!$A$2:$N$34,2,0)</f>
        <v>WHPW No Engine</v>
      </c>
      <c r="X34" s="458">
        <f>VLOOKUP(V34,'All Trains &amp; Jobs'!$A$2:$N$34,11,0)</f>
        <v>3</v>
      </c>
    </row>
    <row r="35" spans="17:25" ht="15.75">
      <c r="Q35">
        <v>23</v>
      </c>
      <c r="R35" t="s">
        <v>743</v>
      </c>
      <c r="S35">
        <v>3</v>
      </c>
      <c r="V35" s="126">
        <v>23</v>
      </c>
      <c r="W35" s="458" t="str">
        <f>VLOOKUP(V35,'All Trains &amp; Jobs'!$A$2:$N$34,2,0)</f>
        <v>MACE No Engines</v>
      </c>
      <c r="X35" s="458">
        <f>VLOOKUP(V35,'All Trains &amp; Jobs'!$A$2:$N$34,11,0)</f>
        <v>3</v>
      </c>
      <c r="Y35" s="126"/>
    </row>
    <row r="36" spans="17:25" ht="15.75">
      <c r="V36" s="126"/>
      <c r="W36" s="458"/>
    </row>
    <row r="37" spans="17:25" ht="15.75">
      <c r="V37" s="126"/>
      <c r="W37" s="458"/>
    </row>
    <row r="38" spans="17:25" ht="15.75">
      <c r="V38" s="126"/>
      <c r="W38" s="458"/>
    </row>
    <row r="39" spans="17:25" ht="15.75">
      <c r="V39" s="126"/>
      <c r="W39" s="458"/>
    </row>
    <row r="40" spans="17:25" ht="15.75">
      <c r="V40" s="126"/>
      <c r="W40" s="458"/>
    </row>
    <row r="41" spans="17:25" ht="15.75">
      <c r="V41" s="126"/>
      <c r="W41" s="458"/>
    </row>
    <row r="42" spans="17:25" ht="15.75">
      <c r="V42" s="126"/>
      <c r="W42" s="458"/>
    </row>
    <row r="43" spans="17:25" ht="15.75">
      <c r="V43" s="126"/>
      <c r="W43" s="458"/>
    </row>
    <row r="44" spans="17:25" ht="15.75">
      <c r="V44" s="126"/>
      <c r="W44" s="458"/>
    </row>
    <row r="45" spans="17:25" ht="15.75">
      <c r="V45" s="126"/>
      <c r="W45" s="458"/>
    </row>
  </sheetData>
  <sortState ref="Q13:S35">
    <sortCondition ref="S13:S35"/>
  </sortState>
  <mergeCells count="3">
    <mergeCell ref="A2:G2"/>
    <mergeCell ref="H2:N2"/>
    <mergeCell ref="F1:K1"/>
  </mergeCells>
  <pageMargins left="0.69652777777777797" right="0" top="0.196527777777778" bottom="0.15763888888888899" header="0.51180555555555496" footer="0.51180555555555496"/>
  <pageSetup scale="68" firstPageNumber="0" orientation="landscape"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42"/>
  <sheetViews>
    <sheetView topLeftCell="A18" zoomScaleNormal="100" workbookViewId="0">
      <selection activeCell="E24" sqref="A3:E24"/>
    </sheetView>
  </sheetViews>
  <sheetFormatPr baseColWidth="10" defaultColWidth="9.140625" defaultRowHeight="15"/>
  <cols>
    <col min="1" max="2" width="7.5703125" style="273" customWidth="1"/>
    <col min="3" max="3" width="14.42578125" customWidth="1"/>
    <col min="4" max="4" width="5" style="118" customWidth="1"/>
    <col min="5" max="5" width="5.42578125" style="118" customWidth="1"/>
    <col min="6" max="10" width="9.140625" customWidth="1"/>
    <col min="11" max="11" width="5.42578125" bestFit="1" customWidth="1"/>
    <col min="12" max="1026" width="9.140625" customWidth="1"/>
  </cols>
  <sheetData>
    <row r="3" spans="1:11" ht="23.25" customHeight="1">
      <c r="A3" s="18" t="str">
        <f>+'All Trains &amp; Jobs'!Q2</f>
        <v>CN1</v>
      </c>
      <c r="B3" s="18" t="str">
        <f>+'All Trains &amp; Jobs'!Q2</f>
        <v>CN1</v>
      </c>
      <c r="C3" s="466" t="str">
        <f>+'All Trains &amp; Jobs'!R2</f>
        <v>Freight</v>
      </c>
      <c r="D3" s="467" t="str">
        <f>+'All Trains &amp; Jobs'!S2</f>
        <v>Par</v>
      </c>
      <c r="E3" s="468" t="str">
        <f>+'All Trains &amp; Jobs'!T2</f>
        <v>Par</v>
      </c>
    </row>
    <row r="4" spans="1:11" ht="23.25" customHeight="1">
      <c r="A4" s="18" t="str">
        <f>+'All Trains &amp; Jobs'!Q3</f>
        <v>CN2</v>
      </c>
      <c r="B4" s="18" t="str">
        <f>+'All Trains &amp; Jobs'!Q3</f>
        <v>CN2</v>
      </c>
      <c r="C4" s="466" t="str">
        <f>+'All Trains &amp; Jobs'!R3</f>
        <v>Freight</v>
      </c>
      <c r="D4" s="467" t="str">
        <f>+'All Trains &amp; Jobs'!S3</f>
        <v>Whi</v>
      </c>
      <c r="E4" s="468" t="str">
        <f>+'All Trains &amp; Jobs'!T3</f>
        <v>Whi</v>
      </c>
    </row>
    <row r="5" spans="1:11" ht="23.25" customHeight="1">
      <c r="A5" s="18" t="str">
        <f>+'All Trains &amp; Jobs'!Q4</f>
        <v>CN3</v>
      </c>
      <c r="B5" s="18" t="str">
        <f>+'All Trains &amp; Jobs'!Q4</f>
        <v>CN3</v>
      </c>
      <c r="C5" s="466" t="str">
        <f>+'All Trains &amp; Jobs'!R4</f>
        <v>Freight</v>
      </c>
      <c r="D5" s="467" t="str">
        <f>+'All Trains &amp; Jobs'!S4</f>
        <v>Whi</v>
      </c>
      <c r="E5" s="468" t="str">
        <f>+'All Trains &amp; Jobs'!T4</f>
        <v>Whi</v>
      </c>
    </row>
    <row r="6" spans="1:11" ht="23.25" customHeight="1" thickBot="1">
      <c r="A6" s="18" t="str">
        <f>+'All Trains &amp; Jobs'!Q5</f>
        <v>CN4</v>
      </c>
      <c r="B6" s="18" t="str">
        <f>+'All Trains &amp; Jobs'!Q5</f>
        <v>CN4</v>
      </c>
      <c r="C6" s="466" t="str">
        <f>+'All Trains &amp; Jobs'!R5</f>
        <v>Freight</v>
      </c>
      <c r="D6" s="467" t="str">
        <f>+'All Trains &amp; Jobs'!S5</f>
        <v>Whi</v>
      </c>
      <c r="E6" s="468" t="str">
        <f>+'All Trains &amp; Jobs'!T5</f>
        <v>Whi</v>
      </c>
    </row>
    <row r="7" spans="1:11" ht="23.25" customHeight="1" thickBot="1">
      <c r="A7" s="616" t="str">
        <f>+'All Trains &amp; Jobs'!Q6</f>
        <v>CN5</v>
      </c>
      <c r="B7" s="616" t="str">
        <f>+'All Trains &amp; Jobs'!Q6</f>
        <v>CN5</v>
      </c>
      <c r="C7" s="466" t="str">
        <f>+'All Trains &amp; Jobs'!R6</f>
        <v>Freight</v>
      </c>
      <c r="D7" s="467" t="str">
        <f>+'All Trains &amp; Jobs'!S6</f>
        <v>Whi</v>
      </c>
      <c r="E7" s="468" t="str">
        <f>+'All Trains &amp; Jobs'!T6</f>
        <v>Whi</v>
      </c>
      <c r="I7" s="885" t="s">
        <v>23</v>
      </c>
      <c r="J7" s="886"/>
      <c r="K7" s="564" t="s">
        <v>583</v>
      </c>
    </row>
    <row r="8" spans="1:11" ht="23.25" customHeight="1" thickBot="1">
      <c r="A8" s="616" t="str">
        <f>+'All Trains &amp; Jobs'!Q7</f>
        <v>QG1</v>
      </c>
      <c r="B8" s="616" t="str">
        <f>+'All Trains &amp; Jobs'!Q7</f>
        <v>QG1</v>
      </c>
      <c r="C8" s="466" t="str">
        <f>+'All Trains &amp; Jobs'!R7</f>
        <v>Freight</v>
      </c>
      <c r="D8" s="467" t="str">
        <f>+'All Trains &amp; Jobs'!S7</f>
        <v>Ere</v>
      </c>
      <c r="E8" s="468" t="str">
        <f>+'All Trains &amp; Jobs'!T7</f>
        <v>Ere</v>
      </c>
      <c r="I8" s="885" t="s">
        <v>180</v>
      </c>
      <c r="J8" s="886"/>
      <c r="K8" s="59"/>
    </row>
    <row r="9" spans="1:11" ht="23.25" customHeight="1" thickBot="1">
      <c r="A9" s="627" t="str">
        <f>+'All Trains &amp; Jobs'!Q12</f>
        <v>BNSF1</v>
      </c>
      <c r="B9" s="627" t="str">
        <f>+'All Trains &amp; Jobs'!Q12</f>
        <v>BNSF1</v>
      </c>
      <c r="C9" s="466" t="str">
        <f>+'All Trains &amp; Jobs'!R12</f>
        <v>Freight</v>
      </c>
      <c r="D9" s="467" t="str">
        <f>+'All Trains &amp; Jobs'!S12</f>
        <v>Sar</v>
      </c>
      <c r="E9" s="468" t="str">
        <f>+'All Trains &amp; Jobs'!T12</f>
        <v>Sar</v>
      </c>
      <c r="I9" s="885" t="s">
        <v>30</v>
      </c>
      <c r="J9" s="886"/>
      <c r="K9" s="565" t="s">
        <v>594</v>
      </c>
    </row>
    <row r="10" spans="1:11" ht="23.25" customHeight="1" thickBot="1">
      <c r="A10" s="627" t="str">
        <f>+'All Trains &amp; Jobs'!Q14</f>
        <v>BNSF3</v>
      </c>
      <c r="B10" s="627" t="str">
        <f>+'All Trains &amp; Jobs'!Q14</f>
        <v>BNSF3</v>
      </c>
      <c r="C10" s="466" t="str">
        <f>+'All Trains &amp; Jobs'!R14</f>
        <v>Freight</v>
      </c>
      <c r="D10" s="467" t="str">
        <f>+'All Trains &amp; Jobs'!S14</f>
        <v>Elk</v>
      </c>
      <c r="E10" s="468" t="str">
        <f>+'All Trains &amp; Jobs'!T14</f>
        <v>Elk</v>
      </c>
      <c r="I10" s="885" t="s">
        <v>553</v>
      </c>
      <c r="J10" s="886"/>
      <c r="K10" s="59"/>
    </row>
    <row r="11" spans="1:11" ht="23.25" customHeight="1" thickBot="1">
      <c r="A11" s="628" t="str">
        <f>+'All Trains &amp; Jobs'!Q15</f>
        <v>BNSF4</v>
      </c>
      <c r="B11" s="628" t="str">
        <f>+'All Trains &amp; Jobs'!Q15</f>
        <v>BNSF4</v>
      </c>
      <c r="C11" s="466" t="str">
        <f>+'All Trains &amp; Jobs'!R15</f>
        <v>Freight</v>
      </c>
      <c r="D11" s="467" t="str">
        <f>+'All Trains &amp; Jobs'!S15</f>
        <v>Elk</v>
      </c>
      <c r="E11" s="468" t="str">
        <f>+'All Trains &amp; Jobs'!T15</f>
        <v>Elk</v>
      </c>
      <c r="I11" s="885" t="s">
        <v>24</v>
      </c>
      <c r="J11" s="886"/>
      <c r="K11" s="565" t="s">
        <v>582</v>
      </c>
    </row>
    <row r="12" spans="1:11" ht="23.25" customHeight="1" thickBot="1">
      <c r="A12" s="628" t="str">
        <f>+'All Trains &amp; Jobs'!Q16</f>
        <v>BNSF5</v>
      </c>
      <c r="B12" s="628" t="str">
        <f>+'All Trains &amp; Jobs'!Q16</f>
        <v>BNSF5</v>
      </c>
      <c r="C12" s="466" t="str">
        <f>+'All Trains &amp; Jobs'!R16</f>
        <v>Freight</v>
      </c>
      <c r="D12" s="467" t="str">
        <f>+'All Trains &amp; Jobs'!S16</f>
        <v>Sar</v>
      </c>
      <c r="E12" s="468" t="str">
        <f>+'All Trains &amp; Jobs'!T16</f>
        <v>Sar</v>
      </c>
      <c r="I12" s="566"/>
      <c r="J12" s="567"/>
      <c r="K12" s="59"/>
    </row>
    <row r="13" spans="1:11" ht="23.25" customHeight="1" thickBot="1">
      <c r="A13" s="628" t="str">
        <f>+'All Trains &amp; Jobs'!Q17</f>
        <v>Commuter 1</v>
      </c>
      <c r="B13" s="628" t="str">
        <f>+'All Trains &amp; Jobs'!Q17</f>
        <v>Commuter 1</v>
      </c>
      <c r="C13" s="466" t="str">
        <f>+'All Trains &amp; Jobs'!R17</f>
        <v>Passenger</v>
      </c>
      <c r="D13" s="467" t="str">
        <f>+'All Trains &amp; Jobs'!S17</f>
        <v>Par</v>
      </c>
      <c r="E13" s="468" t="str">
        <f>+'All Trains &amp; Jobs'!T17</f>
        <v>Sar</v>
      </c>
      <c r="I13" s="883"/>
      <c r="J13" s="884"/>
      <c r="K13" s="654" t="s">
        <v>595</v>
      </c>
    </row>
    <row r="14" spans="1:11" ht="23.25" customHeight="1" thickBot="1">
      <c r="A14" s="628" t="str">
        <f>+'All Trains &amp; Jobs'!Q18</f>
        <v xml:space="preserve">BNSF 6 </v>
      </c>
      <c r="B14" s="628" t="str">
        <f>+'All Trains &amp; Jobs'!Q18</f>
        <v xml:space="preserve">BNSF 6 </v>
      </c>
      <c r="C14" s="466" t="str">
        <f>+'All Trains &amp; Jobs'!R18</f>
        <v>Freight</v>
      </c>
      <c r="D14" s="467" t="str">
        <f>+'All Trains &amp; Jobs'!S18</f>
        <v>Sar</v>
      </c>
      <c r="E14" s="468" t="str">
        <f>+'All Trains &amp; Jobs'!T18</f>
        <v>Sar</v>
      </c>
      <c r="I14" s="566"/>
      <c r="J14" s="567"/>
      <c r="K14" s="59"/>
    </row>
    <row r="15" spans="1:11" ht="23.25" customHeight="1" thickBot="1">
      <c r="A15" s="29" t="str">
        <f>+'All Trains &amp; Jobs'!Q19</f>
        <v>CP Intermodal</v>
      </c>
      <c r="B15" s="29" t="str">
        <f>+'All Trains &amp; Jobs'!Q19</f>
        <v>CP Intermodal</v>
      </c>
      <c r="C15" s="466" t="str">
        <f>+'All Trains &amp; Jobs'!R19</f>
        <v>Freight</v>
      </c>
      <c r="D15" s="467" t="str">
        <f>+'All Trains &amp; Jobs'!S19</f>
        <v>Man</v>
      </c>
      <c r="E15" s="468" t="str">
        <f>+'All Trains &amp; Jobs'!T19</f>
        <v>Nor</v>
      </c>
      <c r="I15" s="126"/>
      <c r="J15" s="126"/>
      <c r="K15" s="655" t="s">
        <v>596</v>
      </c>
    </row>
    <row r="16" spans="1:11" ht="23.25" customHeight="1" thickBot="1">
      <c r="A16" s="29" t="str">
        <f>+'All Trains &amp; Jobs'!Q20</f>
        <v>CP Ethanol</v>
      </c>
      <c r="B16" s="29" t="str">
        <f>+'All Trains &amp; Jobs'!Q20</f>
        <v>CP Ethanol</v>
      </c>
      <c r="C16" s="466" t="str">
        <f>+'All Trains &amp; Jobs'!R20</f>
        <v>Freight</v>
      </c>
      <c r="D16" s="467" t="str">
        <f>+'All Trains &amp; Jobs'!S20</f>
        <v>Cen</v>
      </c>
      <c r="E16" s="468" t="str">
        <f>+'All Trains &amp; Jobs'!T20</f>
        <v>Cen</v>
      </c>
    </row>
    <row r="17" spans="1:5" ht="23.25" customHeight="1" thickBot="1">
      <c r="A17" s="33" t="str">
        <f>+'All Trains &amp; Jobs'!Q21</f>
        <v>IAIS Protein</v>
      </c>
      <c r="B17" s="33" t="str">
        <f>+'All Trains &amp; Jobs'!Q21</f>
        <v>IAIS Protein</v>
      </c>
      <c r="C17" s="466" t="str">
        <f>+'All Trains &amp; Jobs'!R21</f>
        <v>Freight</v>
      </c>
      <c r="D17" s="467" t="str">
        <f>+'All Trains &amp; Jobs'!S21</f>
        <v>Par</v>
      </c>
      <c r="E17" s="468" t="str">
        <f>+'All Trains &amp; Jobs'!T21</f>
        <v>Par</v>
      </c>
    </row>
    <row r="18" spans="1:5" ht="23.25" customHeight="1">
      <c r="A18" s="630" t="str">
        <f>+'All Trains &amp; Jobs'!Q22</f>
        <v>GLER No Engine</v>
      </c>
      <c r="B18" s="630" t="str">
        <f>+'All Trains &amp; Jobs'!Q22</f>
        <v>GLER No Engine</v>
      </c>
      <c r="C18" s="466" t="str">
        <f>+'All Trains &amp; Jobs'!R22</f>
        <v>Freight</v>
      </c>
      <c r="D18" s="467" t="str">
        <f>+'All Trains &amp; Jobs'!S22</f>
        <v>Ere</v>
      </c>
      <c r="E18" s="468" t="str">
        <f>+'All Trains &amp; Jobs'!T22</f>
        <v>Gla</v>
      </c>
    </row>
    <row r="19" spans="1:5" ht="23.25" customHeight="1">
      <c r="A19" s="618" t="str">
        <f>+'All Trains &amp; Jobs'!Q23</f>
        <v>WHPW No Engine</v>
      </c>
      <c r="B19" s="618" t="str">
        <f>+'All Trains &amp; Jobs'!Q23</f>
        <v>WHPW No Engine</v>
      </c>
      <c r="C19" s="466" t="str">
        <f>+'All Trains &amp; Jobs'!R23</f>
        <v>Freight</v>
      </c>
      <c r="D19" s="467" t="str">
        <f>+'All Trains &amp; Jobs'!S23</f>
        <v>Par</v>
      </c>
      <c r="E19" s="468" t="str">
        <f>+'All Trains &amp; Jobs'!T23</f>
        <v>Whi</v>
      </c>
    </row>
    <row r="20" spans="1:5" ht="23.25" customHeight="1">
      <c r="A20" s="34" t="str">
        <f>+'All Trains &amp; Jobs'!Q24</f>
        <v>MACE No Engines</v>
      </c>
      <c r="B20" s="34" t="str">
        <f>+'All Trains &amp; Jobs'!Q24</f>
        <v>MACE No Engines</v>
      </c>
      <c r="C20" s="466" t="str">
        <f>+'All Trains &amp; Jobs'!R24</f>
        <v>Freight</v>
      </c>
      <c r="D20" s="467" t="str">
        <f>+'All Trains &amp; Jobs'!S24</f>
        <v>Cen</v>
      </c>
      <c r="E20" s="468" t="str">
        <f>+'All Trains &amp; Jobs'!T24</f>
        <v>Man</v>
      </c>
    </row>
    <row r="21" spans="1:5" ht="23.25" customHeight="1">
      <c r="A21" s="629" t="str">
        <f>+'All Trains &amp; Jobs'!Q25</f>
        <v>EGSC No Engines</v>
      </c>
      <c r="B21" s="629" t="str">
        <f>+'All Trains &amp; Jobs'!Q25</f>
        <v>EGSC No Engines</v>
      </c>
      <c r="C21" s="466" t="str">
        <f>+'All Trains &amp; Jobs'!R25</f>
        <v>Freight</v>
      </c>
      <c r="D21" s="467" t="str">
        <f>+'All Trains &amp; Jobs'!S25</f>
        <v>Sar</v>
      </c>
      <c r="E21" s="468" t="str">
        <f>+'All Trains &amp; Jobs'!T25</f>
        <v>Elk</v>
      </c>
    </row>
    <row r="22" spans="1:5" ht="23.25" customHeight="1">
      <c r="A22" s="629">
        <f>+'All Trains &amp; Jobs'!Q26</f>
        <v>0</v>
      </c>
      <c r="B22" s="629">
        <f>+'All Trains &amp; Jobs'!Q26</f>
        <v>0</v>
      </c>
      <c r="C22" s="466">
        <f>+'All Trains &amp; Jobs'!R26</f>
        <v>0</v>
      </c>
      <c r="D22" s="467" t="str">
        <f>+'All Trains &amp; Jobs'!S26</f>
        <v/>
      </c>
      <c r="E22" s="468" t="str">
        <f>+'All Trains &amp; Jobs'!T26</f>
        <v/>
      </c>
    </row>
    <row r="23" spans="1:5" ht="23.25" customHeight="1">
      <c r="A23" s="36">
        <f>+'All Trains &amp; Jobs'!Q27</f>
        <v>0</v>
      </c>
      <c r="B23" s="36">
        <f>+'All Trains &amp; Jobs'!Q27</f>
        <v>0</v>
      </c>
      <c r="C23" s="466">
        <f>+'All Trains &amp; Jobs'!R27</f>
        <v>0</v>
      </c>
      <c r="D23" s="467" t="str">
        <f>+'All Trains &amp; Jobs'!S27</f>
        <v/>
      </c>
      <c r="E23" s="468" t="str">
        <f>+'All Trains &amp; Jobs'!T27</f>
        <v/>
      </c>
    </row>
    <row r="24" spans="1:5" ht="23.25" customHeight="1">
      <c r="A24" s="36">
        <f>+'All Trains &amp; Jobs'!Q28</f>
        <v>0</v>
      </c>
      <c r="B24" s="36">
        <f>+'All Trains &amp; Jobs'!Q28</f>
        <v>0</v>
      </c>
      <c r="C24" s="466">
        <f>+'All Trains &amp; Jobs'!R28</f>
        <v>0</v>
      </c>
      <c r="D24" s="467" t="str">
        <f>+'All Trains &amp; Jobs'!S28</f>
        <v/>
      </c>
      <c r="E24" s="468" t="str">
        <f>+'All Trains &amp; Jobs'!T28</f>
        <v/>
      </c>
    </row>
    <row r="25" spans="1:5" ht="23.25" customHeight="1">
      <c r="A25" s="29"/>
      <c r="B25" s="29"/>
      <c r="C25" s="466"/>
      <c r="D25" s="467"/>
      <c r="E25" s="468"/>
    </row>
    <row r="26" spans="1:5" ht="23.25" customHeight="1">
      <c r="A26" s="29"/>
      <c r="B26" s="29"/>
      <c r="C26" s="466"/>
      <c r="D26" s="467"/>
      <c r="E26" s="468"/>
    </row>
    <row r="27" spans="1:5" ht="23.25" customHeight="1">
      <c r="A27" s="469"/>
      <c r="B27" s="469"/>
      <c r="C27" s="466"/>
      <c r="D27" s="467"/>
      <c r="E27" s="468"/>
    </row>
    <row r="28" spans="1:5" ht="23.25" customHeight="1">
      <c r="A28" s="469"/>
      <c r="B28" s="469"/>
      <c r="C28" s="466"/>
      <c r="D28" s="467"/>
      <c r="E28" s="468"/>
    </row>
    <row r="29" spans="1:5" ht="23.25" customHeight="1">
      <c r="A29" s="469"/>
      <c r="B29" s="469"/>
      <c r="C29" s="466"/>
      <c r="D29" s="467"/>
      <c r="E29" s="468"/>
    </row>
    <row r="30" spans="1:5" ht="23.25" customHeight="1">
      <c r="A30" s="469"/>
      <c r="B30" s="469"/>
      <c r="C30" s="466"/>
      <c r="D30" s="467"/>
      <c r="E30" s="468"/>
    </row>
    <row r="31" spans="1:5" ht="23.25" customHeight="1">
      <c r="A31" s="469"/>
      <c r="B31" s="469"/>
      <c r="C31" s="466"/>
      <c r="D31" s="467"/>
      <c r="E31" s="468"/>
    </row>
    <row r="32" spans="1:5" ht="23.25" customHeight="1">
      <c r="A32" s="469"/>
      <c r="B32" s="469"/>
      <c r="C32" s="466"/>
      <c r="D32" s="467"/>
      <c r="E32" s="468"/>
    </row>
    <row r="33" spans="1:5" ht="23.25" customHeight="1">
      <c r="A33" s="469"/>
      <c r="B33" s="469"/>
      <c r="C33" s="466"/>
      <c r="D33" s="467"/>
      <c r="E33" s="468"/>
    </row>
    <row r="34" spans="1:5" ht="23.25" customHeight="1">
      <c r="A34" s="469"/>
      <c r="B34" s="469"/>
      <c r="C34" s="466"/>
      <c r="D34" s="467"/>
      <c r="E34" s="468"/>
    </row>
    <row r="35" spans="1:5" ht="23.25" customHeight="1">
      <c r="A35" s="469"/>
      <c r="B35" s="469"/>
      <c r="C35" s="466"/>
      <c r="D35" s="467"/>
      <c r="E35" s="468"/>
    </row>
    <row r="36" spans="1:5" ht="23.25" customHeight="1">
      <c r="A36" s="469"/>
      <c r="B36" s="469"/>
      <c r="C36" s="466"/>
      <c r="D36" s="467"/>
      <c r="E36" s="468"/>
    </row>
    <row r="37" spans="1:5" ht="23.25" customHeight="1">
      <c r="A37" s="469"/>
      <c r="B37" s="469"/>
      <c r="C37" s="466"/>
      <c r="D37" s="467"/>
      <c r="E37" s="468"/>
    </row>
    <row r="38" spans="1:5" ht="23.25" customHeight="1">
      <c r="A38" s="469"/>
      <c r="B38" s="469"/>
      <c r="C38" s="466"/>
      <c r="D38" s="467"/>
      <c r="E38" s="468"/>
    </row>
    <row r="39" spans="1:5" ht="23.25" customHeight="1">
      <c r="A39" s="469"/>
      <c r="B39" s="469"/>
      <c r="C39" s="466"/>
      <c r="D39" s="467"/>
      <c r="E39" s="468"/>
    </row>
    <row r="40" spans="1:5" ht="23.25" customHeight="1">
      <c r="A40" s="469"/>
      <c r="B40" s="469"/>
      <c r="C40" s="466"/>
      <c r="D40" s="467"/>
      <c r="E40" s="468"/>
    </row>
    <row r="41" spans="1:5" ht="23.25" customHeight="1">
      <c r="A41" s="469"/>
      <c r="B41" s="469"/>
      <c r="C41" s="466"/>
      <c r="D41" s="467"/>
      <c r="E41" s="468"/>
    </row>
    <row r="42" spans="1:5" ht="23.25" customHeight="1">
      <c r="A42" s="469"/>
      <c r="B42" s="469"/>
      <c r="C42" s="466"/>
      <c r="D42" s="467"/>
      <c r="E42" s="468"/>
    </row>
  </sheetData>
  <mergeCells count="6">
    <mergeCell ref="I13:J13"/>
    <mergeCell ref="I7:J7"/>
    <mergeCell ref="I8:J8"/>
    <mergeCell ref="I9:J9"/>
    <mergeCell ref="I10:J10"/>
    <mergeCell ref="I11:J11"/>
  </mergeCells>
  <pageMargins left="0.70866141732283472" right="0.70866141732283472" top="0.35433070866141736" bottom="0.15748031496062992" header="0.51181102362204722" footer="0.51181102362204722"/>
  <pageSetup scale="130" firstPageNumber="0"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7"/>
  <sheetViews>
    <sheetView topLeftCell="A7" zoomScaleNormal="100" workbookViewId="0">
      <selection activeCell="J15" sqref="J15"/>
    </sheetView>
  </sheetViews>
  <sheetFormatPr baseColWidth="10" defaultColWidth="9.140625" defaultRowHeight="15.75"/>
  <cols>
    <col min="1" max="2" width="18.42578125" style="426" customWidth="1"/>
    <col min="3" max="1025" width="8.7109375" style="427" customWidth="1"/>
  </cols>
  <sheetData>
    <row r="1" spans="1:6">
      <c r="A1" s="428"/>
      <c r="B1" s="428"/>
      <c r="C1" s="429"/>
      <c r="D1" s="429"/>
      <c r="E1" s="429"/>
      <c r="F1" s="429"/>
    </row>
    <row r="2" spans="1:6">
      <c r="A2" s="428"/>
      <c r="B2" s="428"/>
      <c r="C2" s="429"/>
      <c r="D2" s="429"/>
      <c r="E2" s="429"/>
      <c r="F2" s="429"/>
    </row>
    <row r="3" spans="1:6">
      <c r="A3" s="428"/>
      <c r="B3" s="428"/>
      <c r="C3" s="429"/>
      <c r="D3" s="429"/>
      <c r="E3" s="429"/>
      <c r="F3" s="429"/>
    </row>
    <row r="4" spans="1:6">
      <c r="A4" s="430" t="s">
        <v>565</v>
      </c>
      <c r="B4" s="430" t="s">
        <v>565</v>
      </c>
      <c r="C4" s="429"/>
      <c r="D4" s="429"/>
      <c r="E4" s="429"/>
      <c r="F4" s="429"/>
    </row>
    <row r="5" spans="1:6" ht="23.25">
      <c r="A5" s="431" t="s">
        <v>166</v>
      </c>
      <c r="B5" s="431" t="s">
        <v>166</v>
      </c>
      <c r="C5" s="429"/>
      <c r="D5" s="429"/>
      <c r="E5" s="429"/>
      <c r="F5" s="429"/>
    </row>
    <row r="6" spans="1:6">
      <c r="A6" s="430" t="s">
        <v>565</v>
      </c>
      <c r="B6" s="430" t="s">
        <v>565</v>
      </c>
      <c r="C6" s="429"/>
      <c r="D6" s="429"/>
      <c r="E6" s="429"/>
      <c r="F6" s="429"/>
    </row>
    <row r="7" spans="1:6" ht="23.25">
      <c r="A7" s="431" t="s">
        <v>167</v>
      </c>
      <c r="B7" s="431" t="s">
        <v>167</v>
      </c>
      <c r="C7" s="429"/>
      <c r="D7" s="429"/>
      <c r="E7" s="429"/>
      <c r="F7" s="429"/>
    </row>
    <row r="8" spans="1:6">
      <c r="A8" s="430" t="s">
        <v>565</v>
      </c>
      <c r="B8" s="430" t="s">
        <v>565</v>
      </c>
      <c r="C8" s="429"/>
      <c r="D8" s="429"/>
      <c r="E8" s="429"/>
      <c r="F8" s="429"/>
    </row>
    <row r="9" spans="1:6" ht="23.25">
      <c r="A9" s="431" t="s">
        <v>168</v>
      </c>
      <c r="B9" s="431" t="s">
        <v>168</v>
      </c>
      <c r="C9" s="429"/>
      <c r="D9" s="429"/>
      <c r="E9" s="429"/>
      <c r="F9" s="429"/>
    </row>
    <row r="10" spans="1:6">
      <c r="A10" s="430" t="s">
        <v>565</v>
      </c>
      <c r="B10" s="430" t="s">
        <v>565</v>
      </c>
      <c r="C10" s="429"/>
      <c r="D10" s="429"/>
      <c r="E10" s="429"/>
      <c r="F10" s="429"/>
    </row>
    <row r="11" spans="1:6" ht="23.25">
      <c r="A11" s="431" t="s">
        <v>169</v>
      </c>
      <c r="B11" s="431" t="s">
        <v>169</v>
      </c>
      <c r="C11" s="429"/>
      <c r="D11" s="429"/>
      <c r="E11" s="429"/>
      <c r="F11" s="429"/>
    </row>
    <row r="12" spans="1:6">
      <c r="A12" s="430" t="s">
        <v>565</v>
      </c>
      <c r="B12" s="430" t="s">
        <v>565</v>
      </c>
      <c r="C12" s="429"/>
      <c r="D12" s="429"/>
      <c r="E12" s="429"/>
      <c r="F12" s="429"/>
    </row>
    <row r="13" spans="1:6" ht="23.25">
      <c r="A13" s="431" t="s">
        <v>170</v>
      </c>
      <c r="B13" s="431" t="s">
        <v>170</v>
      </c>
      <c r="C13" s="429"/>
      <c r="D13" s="429"/>
      <c r="E13" s="429"/>
      <c r="F13" s="429"/>
    </row>
    <row r="14" spans="1:6">
      <c r="A14" s="430" t="s">
        <v>565</v>
      </c>
      <c r="B14" s="430" t="s">
        <v>565</v>
      </c>
    </row>
    <row r="15" spans="1:6" ht="23.25">
      <c r="A15" s="431" t="s">
        <v>171</v>
      </c>
      <c r="B15" s="431" t="s">
        <v>171</v>
      </c>
    </row>
    <row r="16" spans="1:6">
      <c r="A16" s="430" t="s">
        <v>565</v>
      </c>
      <c r="B16" s="430" t="s">
        <v>565</v>
      </c>
    </row>
    <row r="17" spans="1:2" ht="23.25">
      <c r="A17" s="431" t="s">
        <v>172</v>
      </c>
      <c r="B17" s="431" t="s">
        <v>172</v>
      </c>
    </row>
  </sheetData>
  <pageMargins left="0.70833333333333304" right="0.70833333333333304" top="0.74791666666666701" bottom="0.74791666666666701" header="0.51180555555555496" footer="0.51180555555555496"/>
  <pageSetup scale="150" firstPageNumber="0"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Q42"/>
  <sheetViews>
    <sheetView zoomScale="80" zoomScaleNormal="80" workbookViewId="0">
      <selection activeCell="H35" sqref="H35"/>
    </sheetView>
  </sheetViews>
  <sheetFormatPr baseColWidth="10" defaultColWidth="9.140625" defaultRowHeight="15"/>
  <cols>
    <col min="1" max="11" width="9.140625" customWidth="1"/>
    <col min="12" max="12" width="13.85546875" customWidth="1"/>
    <col min="13" max="1025" width="11.42578125"/>
  </cols>
  <sheetData>
    <row r="42" spans="17:17">
      <c r="Q42" s="470"/>
    </row>
  </sheetData>
  <pageMargins left="0.7" right="0.7" top="0.25" bottom="3.7499999999999999E-2" header="0.51180555555555496" footer="0.51180555555555496"/>
  <pageSetup firstPageNumber="0" orientation="landscape"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A1:AMK104"/>
  <sheetViews>
    <sheetView showGridLines="0" zoomScale="70" zoomScaleNormal="70" workbookViewId="0">
      <pane ySplit="7" topLeftCell="A8" activePane="bottomLeft" state="frozen"/>
      <selection pane="bottomLeft" activeCell="E30" sqref="E30"/>
    </sheetView>
  </sheetViews>
  <sheetFormatPr baseColWidth="10" defaultColWidth="9.140625" defaultRowHeight="15.75"/>
  <cols>
    <col min="1" max="1" width="9.7109375" style="471" customWidth="1"/>
    <col min="2" max="2" width="4.7109375" style="472" customWidth="1"/>
    <col min="3" max="3" width="12.7109375" style="473" customWidth="1"/>
    <col min="4" max="7" width="24.7109375" style="474" customWidth="1"/>
    <col min="8" max="8" width="9.28515625" style="474" customWidth="1"/>
    <col min="9" max="9" width="15.140625" style="474" customWidth="1"/>
    <col min="10" max="10" width="5" style="474" customWidth="1"/>
    <col min="11" max="13" width="24.7109375" style="474" customWidth="1"/>
    <col min="14" max="14" width="16.5703125" style="474" customWidth="1"/>
    <col min="15" max="15" width="26.140625" style="474" customWidth="1"/>
    <col min="16" max="16" width="14.28515625" style="474" customWidth="1"/>
    <col min="17" max="17" width="29.7109375" style="474" customWidth="1"/>
    <col min="18" max="18" width="13.28515625" style="475" customWidth="1"/>
    <col min="19" max="19" width="20" style="475" customWidth="1"/>
    <col min="20" max="20" width="13.85546875" style="475" customWidth="1"/>
    <col min="21" max="21" width="23.42578125" style="475" customWidth="1"/>
    <col min="22" max="1025" width="11.42578125" style="475"/>
  </cols>
  <sheetData>
    <row r="1" spans="1:21" s="487" customFormat="1" ht="24" customHeight="1">
      <c r="A1" s="476"/>
      <c r="B1" s="477"/>
      <c r="C1" s="478"/>
      <c r="D1" s="479"/>
      <c r="E1" s="480" t="e">
        <f>+'All Trains &amp; Jobs'!#REF!</f>
        <v>#REF!</v>
      </c>
      <c r="F1" s="481"/>
      <c r="G1" s="480" t="e">
        <f>+'All Trains &amp; Jobs'!#REF!</f>
        <v>#REF!</v>
      </c>
      <c r="H1" s="482"/>
      <c r="I1" s="483"/>
      <c r="J1" s="479"/>
      <c r="K1" s="484" t="e">
        <f>+'All Trains &amp; Jobs'!#REF!</f>
        <v>#REF!</v>
      </c>
      <c r="L1" s="481"/>
      <c r="M1" s="480" t="e">
        <f>+'All Trains &amp; Jobs'!#REF!</f>
        <v>#REF!</v>
      </c>
      <c r="N1" s="485"/>
      <c r="O1" s="484" t="e">
        <f>+'All Trains &amp; Jobs'!#REF!</f>
        <v>#REF!</v>
      </c>
      <c r="P1" s="486"/>
      <c r="Q1" s="480" t="e">
        <f>+'All Trains &amp; Jobs'!#REF!</f>
        <v>#REF!</v>
      </c>
      <c r="R1" s="486"/>
      <c r="S1" s="480" t="e">
        <f>+'All Trains &amp; Jobs'!#REF!</f>
        <v>#REF!</v>
      </c>
      <c r="T1" s="486"/>
      <c r="U1" s="480" t="e">
        <f>+'All Trains &amp; Jobs'!#REF!</f>
        <v>#REF!</v>
      </c>
    </row>
    <row r="2" spans="1:21" s="487" customFormat="1" ht="24" customHeight="1">
      <c r="A2" s="488"/>
      <c r="B2" s="489"/>
      <c r="C2" s="490"/>
      <c r="D2" s="479"/>
      <c r="E2" s="480" t="e">
        <f>+'All Trains &amp; Jobs'!#REF!</f>
        <v>#REF!</v>
      </c>
      <c r="F2" s="491"/>
      <c r="G2" s="480" t="e">
        <f>+'All Trains &amp; Jobs'!#REF!</f>
        <v>#REF!</v>
      </c>
      <c r="H2" s="492"/>
      <c r="I2" s="493"/>
      <c r="J2" s="494"/>
      <c r="K2" s="484" t="e">
        <f>+'All Trains &amp; Jobs'!#REF!</f>
        <v>#REF!</v>
      </c>
      <c r="L2" s="485"/>
      <c r="M2" s="480" t="e">
        <f>+'All Trains &amp; Jobs'!#REF!</f>
        <v>#REF!</v>
      </c>
      <c r="N2" s="485"/>
      <c r="O2" s="484" t="e">
        <f>+'All Trains &amp; Jobs'!#REF!</f>
        <v>#REF!</v>
      </c>
      <c r="P2" s="486"/>
      <c r="Q2" s="480" t="e">
        <f>+'All Trains &amp; Jobs'!#REF!</f>
        <v>#REF!</v>
      </c>
      <c r="R2" s="486"/>
      <c r="S2" s="480" t="e">
        <f>+'All Trains &amp; Jobs'!#REF!</f>
        <v>#REF!</v>
      </c>
      <c r="U2" s="480" t="e">
        <f>+'All Trains &amp; Jobs'!#REF!</f>
        <v>#REF!</v>
      </c>
    </row>
    <row r="3" spans="1:21" s="487" customFormat="1" ht="24" customHeight="1">
      <c r="A3" s="488"/>
      <c r="B3" s="489"/>
      <c r="C3" s="490"/>
      <c r="D3" s="495"/>
      <c r="E3" s="480" t="str">
        <f>+'All Trains &amp; Jobs'!C2</f>
        <v>CN Whitehall PWWH1</v>
      </c>
      <c r="F3" s="495"/>
      <c r="G3" s="480" t="e">
        <f>+'All Trains &amp; Jobs'!#REF!</f>
        <v>#REF!</v>
      </c>
      <c r="H3" s="496"/>
      <c r="I3" s="497"/>
      <c r="J3" s="498"/>
      <c r="K3" s="484" t="e">
        <f>+'All Trains &amp; Jobs'!#REF!</f>
        <v>#REF!</v>
      </c>
      <c r="L3" s="496"/>
      <c r="M3" s="480" t="e">
        <f>+'All Trains &amp; Jobs'!#REF!</f>
        <v>#REF!</v>
      </c>
      <c r="N3" s="488"/>
      <c r="O3" s="484" t="str">
        <f>+'All Trains &amp; Jobs'!C6</f>
        <v>CN Whitehall Drill</v>
      </c>
      <c r="P3" s="486"/>
      <c r="Q3" s="480" t="e">
        <f>+'All Trains &amp; Jobs'!#REF!</f>
        <v>#REF!</v>
      </c>
      <c r="R3" s="486"/>
      <c r="S3" s="480" t="e">
        <f>+'All Trains &amp; Jobs'!#REF!</f>
        <v>#REF!</v>
      </c>
      <c r="U3" s="480" t="e">
        <f>+'All Trains &amp; Jobs'!#REF!</f>
        <v>#REF!</v>
      </c>
    </row>
    <row r="4" spans="1:21" s="487" customFormat="1" ht="24" customHeight="1">
      <c r="A4" s="488"/>
      <c r="B4" s="489"/>
      <c r="C4" s="490"/>
      <c r="D4" s="479"/>
      <c r="E4" s="480" t="str">
        <f>+'All Trains &amp; Jobs'!C3</f>
        <v>CN Whitehall WHPW</v>
      </c>
      <c r="F4" s="495"/>
      <c r="G4" s="480" t="e">
        <f>+'All Trains &amp; Jobs'!#REF!</f>
        <v>#REF!</v>
      </c>
      <c r="H4" s="496"/>
      <c r="I4" s="497"/>
      <c r="J4" s="498"/>
      <c r="K4" s="484" t="e">
        <f>+'All Trains &amp; Jobs'!#REF!</f>
        <v>#REF!</v>
      </c>
      <c r="L4" s="495"/>
      <c r="M4" s="480" t="e">
        <f>+'All Trains &amp; Jobs'!#REF!</f>
        <v>#REF!</v>
      </c>
      <c r="N4" s="488"/>
      <c r="O4" s="484" t="e">
        <f>+'All Trains &amp; Jobs'!#REF!</f>
        <v>#REF!</v>
      </c>
      <c r="P4" s="486"/>
      <c r="Q4" s="480" t="e">
        <f>+'All Trains &amp; Jobs'!#REF!</f>
        <v>#REF!</v>
      </c>
      <c r="R4" s="486"/>
      <c r="S4" s="480" t="e">
        <f>+'All Trains &amp; Jobs'!#REF!</f>
        <v>#REF!</v>
      </c>
    </row>
    <row r="5" spans="1:21" s="487" customFormat="1" ht="24" customHeight="1">
      <c r="A5" s="488"/>
      <c r="B5" s="489"/>
      <c r="C5" s="490"/>
      <c r="D5" s="495"/>
      <c r="E5" s="480" t="str">
        <f>+'All Trains &amp; Jobs'!C4</f>
        <v>CN Whitehall WHTA</v>
      </c>
      <c r="F5" s="495"/>
      <c r="G5" s="480" t="e">
        <f>+'All Trains &amp; Jobs'!#REF!</f>
        <v>#REF!</v>
      </c>
      <c r="H5" s="496"/>
      <c r="I5" s="497"/>
      <c r="J5" s="498"/>
      <c r="K5" s="484" t="e">
        <f>+'All Trains &amp; Jobs'!#REF!</f>
        <v>#REF!</v>
      </c>
      <c r="L5" s="496"/>
      <c r="M5" s="480" t="e">
        <f>+'All Trains &amp; Jobs'!#REF!</f>
        <v>#REF!</v>
      </c>
      <c r="N5" s="488"/>
      <c r="O5" s="484" t="e">
        <f>+'All Trains &amp; Jobs'!#REF!</f>
        <v>#REF!</v>
      </c>
      <c r="P5" s="486"/>
      <c r="Q5" s="480" t="e">
        <f>+'All Trains &amp; Jobs'!#REF!</f>
        <v>#REF!</v>
      </c>
      <c r="R5" s="486"/>
      <c r="S5" s="480" t="e">
        <f>+'All Trains &amp; Jobs'!#REF!</f>
        <v>#REF!</v>
      </c>
    </row>
    <row r="6" spans="1:21" s="487" customFormat="1" ht="24" customHeight="1">
      <c r="A6" s="499"/>
      <c r="B6" s="500"/>
      <c r="C6" s="500"/>
      <c r="D6" s="501"/>
      <c r="E6" s="502"/>
      <c r="F6" s="501"/>
      <c r="G6" s="502"/>
      <c r="H6" s="501"/>
      <c r="I6" s="501"/>
      <c r="J6" s="501"/>
      <c r="K6" s="503"/>
      <c r="L6" s="501"/>
      <c r="M6" s="502"/>
      <c r="N6" s="499"/>
      <c r="O6" s="503"/>
      <c r="P6" s="502"/>
      <c r="Q6" s="502"/>
      <c r="R6" s="502"/>
      <c r="S6" s="502"/>
    </row>
    <row r="7" spans="1:21" ht="24" customHeight="1">
      <c r="A7" s="504"/>
      <c r="B7" s="887" t="s">
        <v>16</v>
      </c>
      <c r="C7" s="887"/>
      <c r="D7" s="505" t="s">
        <v>183</v>
      </c>
      <c r="E7" s="505" t="s">
        <v>578</v>
      </c>
      <c r="F7" s="505" t="s">
        <v>235</v>
      </c>
      <c r="G7" s="505" t="s">
        <v>126</v>
      </c>
      <c r="H7" s="505" t="s">
        <v>88</v>
      </c>
      <c r="I7" s="888" t="s">
        <v>68</v>
      </c>
      <c r="J7" s="888"/>
      <c r="K7" s="506"/>
      <c r="L7" s="506"/>
      <c r="M7" s="506"/>
      <c r="N7" s="506"/>
      <c r="O7" s="507"/>
      <c r="P7" s="508"/>
      <c r="Q7" s="509"/>
    </row>
    <row r="8" spans="1:21" ht="24" customHeight="1">
      <c r="A8" s="510">
        <v>0.41666666666666702</v>
      </c>
      <c r="B8" s="511">
        <v>1</v>
      </c>
      <c r="C8" s="512"/>
      <c r="D8" s="513"/>
      <c r="E8" s="513"/>
      <c r="F8" s="513"/>
      <c r="G8" s="513"/>
      <c r="H8" s="513"/>
      <c r="I8" s="514"/>
      <c r="J8" s="515">
        <v>1</v>
      </c>
      <c r="K8" s="513"/>
      <c r="L8" s="513"/>
      <c r="M8" s="513"/>
      <c r="N8" s="513"/>
      <c r="O8" s="513"/>
      <c r="P8" s="513"/>
      <c r="Q8" s="473"/>
    </row>
    <row r="9" spans="1:21" ht="24" customHeight="1">
      <c r="A9" s="516">
        <v>0.42013888888888901</v>
      </c>
      <c r="B9" s="517"/>
      <c r="C9" s="518"/>
      <c r="D9" s="519"/>
      <c r="E9" s="519"/>
      <c r="F9" s="519"/>
      <c r="G9" s="519"/>
      <c r="H9" s="519"/>
      <c r="I9" s="520"/>
      <c r="J9" s="518"/>
      <c r="K9" s="519"/>
      <c r="L9" s="519"/>
      <c r="M9" s="519"/>
      <c r="N9" s="519"/>
      <c r="O9" s="519"/>
      <c r="P9" s="521"/>
      <c r="Q9" s="473"/>
    </row>
    <row r="10" spans="1:21" ht="24" customHeight="1">
      <c r="A10" s="516">
        <v>0.42361111111111099</v>
      </c>
      <c r="B10" s="517"/>
      <c r="C10" s="518"/>
      <c r="D10" s="519"/>
      <c r="E10" s="519"/>
      <c r="F10" s="519"/>
      <c r="G10" s="519"/>
      <c r="H10" s="519"/>
      <c r="I10" s="520"/>
      <c r="J10" s="518"/>
      <c r="K10" s="519"/>
      <c r="L10" s="519"/>
      <c r="M10" s="519"/>
      <c r="N10" s="519"/>
      <c r="O10" s="519"/>
      <c r="P10" s="519"/>
      <c r="Q10" s="473"/>
    </row>
    <row r="11" spans="1:21" ht="24" customHeight="1">
      <c r="A11" s="516">
        <v>0.42708333333333298</v>
      </c>
      <c r="B11" s="517"/>
      <c r="C11" s="518"/>
      <c r="D11" s="519"/>
      <c r="E11" s="519"/>
      <c r="F11" s="519"/>
      <c r="G11" s="519"/>
      <c r="H11" s="519"/>
      <c r="I11" s="520"/>
      <c r="J11" s="518"/>
      <c r="K11" s="519"/>
      <c r="L11" s="519"/>
      <c r="M11" s="519"/>
      <c r="N11" s="519"/>
      <c r="O11" s="519"/>
      <c r="P11" s="522"/>
      <c r="Q11" s="473"/>
    </row>
    <row r="12" spans="1:21" ht="24" customHeight="1">
      <c r="A12" s="516">
        <v>0.43055555555555503</v>
      </c>
      <c r="B12" s="517"/>
      <c r="C12" s="518"/>
      <c r="D12" s="519"/>
      <c r="E12" s="519"/>
      <c r="F12" s="519"/>
      <c r="G12" s="519"/>
      <c r="H12" s="519"/>
      <c r="I12" s="520"/>
      <c r="J12" s="518"/>
      <c r="K12" s="519"/>
      <c r="L12" s="519"/>
      <c r="M12" s="519"/>
      <c r="N12" s="519"/>
      <c r="O12" s="519"/>
      <c r="P12" s="523"/>
      <c r="Q12" s="473"/>
    </row>
    <row r="13" spans="1:21" ht="24" customHeight="1">
      <c r="A13" s="516">
        <v>0.43402777777777801</v>
      </c>
      <c r="B13" s="517"/>
      <c r="C13" s="518"/>
      <c r="D13" s="519"/>
      <c r="E13" s="519"/>
      <c r="F13" s="519"/>
      <c r="G13" s="519"/>
      <c r="H13" s="519"/>
      <c r="I13" s="520"/>
      <c r="J13" s="518"/>
      <c r="K13" s="519"/>
      <c r="L13" s="519"/>
      <c r="M13" s="519"/>
      <c r="N13" s="519"/>
      <c r="O13" s="519"/>
      <c r="P13" s="523"/>
      <c r="Q13" s="473"/>
    </row>
    <row r="14" spans="1:21" ht="24" customHeight="1">
      <c r="A14" s="516">
        <v>0.4375</v>
      </c>
      <c r="B14" s="517" t="s">
        <v>579</v>
      </c>
      <c r="C14" s="518"/>
      <c r="D14" s="519"/>
      <c r="E14" s="519"/>
      <c r="F14" s="519"/>
      <c r="G14" s="519"/>
      <c r="H14" s="519"/>
      <c r="I14" s="520"/>
      <c r="J14" s="518"/>
      <c r="K14" s="519"/>
      <c r="L14" s="519"/>
      <c r="M14" s="519"/>
      <c r="N14" s="519"/>
      <c r="O14" s="519"/>
      <c r="P14" s="519"/>
      <c r="Q14" s="473"/>
    </row>
    <row r="15" spans="1:21" ht="24" customHeight="1">
      <c r="A15" s="516">
        <v>0.44097222222222199</v>
      </c>
      <c r="B15" s="517"/>
      <c r="C15" s="518"/>
      <c r="D15" s="519"/>
      <c r="E15" s="519"/>
      <c r="F15" s="519"/>
      <c r="G15" s="519"/>
      <c r="H15" s="519"/>
      <c r="I15" s="520"/>
      <c r="J15" s="518"/>
      <c r="K15" s="519"/>
      <c r="L15" s="519"/>
      <c r="M15" s="519"/>
      <c r="N15" s="519"/>
      <c r="O15" s="519"/>
      <c r="P15" s="519"/>
      <c r="Q15" s="473"/>
    </row>
    <row r="16" spans="1:21" ht="24" customHeight="1">
      <c r="A16" s="516">
        <v>0.44444444444444398</v>
      </c>
      <c r="B16" s="517"/>
      <c r="C16" s="518"/>
      <c r="D16" s="519"/>
      <c r="E16" s="519"/>
      <c r="F16" s="519"/>
      <c r="G16" s="519"/>
      <c r="H16" s="519"/>
      <c r="I16" s="520"/>
      <c r="J16" s="524">
        <v>5</v>
      </c>
      <c r="K16" s="519"/>
      <c r="L16" s="519"/>
      <c r="M16" s="519"/>
      <c r="N16" s="519"/>
      <c r="O16" s="519"/>
      <c r="P16" s="519"/>
      <c r="Q16" s="473"/>
    </row>
    <row r="17" spans="1:17" ht="24" customHeight="1">
      <c r="A17" s="516">
        <v>0.44791666666666702</v>
      </c>
      <c r="B17" s="517"/>
      <c r="C17" s="518"/>
      <c r="D17" s="519"/>
      <c r="E17" s="519"/>
      <c r="F17" s="521"/>
      <c r="G17" s="521"/>
      <c r="H17" s="521"/>
      <c r="I17" s="525"/>
      <c r="J17" s="526"/>
      <c r="K17" s="521"/>
      <c r="L17" s="521"/>
      <c r="M17" s="519"/>
      <c r="N17" s="519"/>
      <c r="O17" s="519"/>
      <c r="P17" s="519"/>
      <c r="Q17" s="473"/>
    </row>
    <row r="18" spans="1:17" ht="24" customHeight="1">
      <c r="A18" s="516">
        <v>0.45138888888888901</v>
      </c>
      <c r="B18" s="517"/>
      <c r="C18" s="518"/>
      <c r="D18" s="519"/>
      <c r="E18" s="521"/>
      <c r="F18" s="519"/>
      <c r="G18" s="519"/>
      <c r="H18" s="519"/>
      <c r="I18" s="520"/>
      <c r="J18" s="527">
        <v>1</v>
      </c>
      <c r="K18" s="519"/>
      <c r="L18" s="519"/>
      <c r="M18" s="519"/>
      <c r="N18" s="519"/>
      <c r="O18" s="519"/>
      <c r="P18" s="519"/>
      <c r="Q18" s="473"/>
    </row>
    <row r="19" spans="1:17" ht="24" customHeight="1">
      <c r="A19" s="516">
        <v>0.45486111111111099</v>
      </c>
      <c r="B19" s="528">
        <v>1</v>
      </c>
      <c r="C19" s="518"/>
      <c r="D19" s="519"/>
      <c r="E19" s="519"/>
      <c r="F19" s="519"/>
      <c r="G19" s="519"/>
      <c r="H19" s="519"/>
      <c r="I19" s="520"/>
      <c r="J19" s="518"/>
      <c r="K19" s="519"/>
      <c r="L19" s="519"/>
      <c r="M19" s="519"/>
      <c r="N19" s="519"/>
      <c r="O19" s="519"/>
      <c r="P19" s="523"/>
      <c r="Q19" s="473"/>
    </row>
    <row r="20" spans="1:17" ht="24" customHeight="1">
      <c r="A20" s="516">
        <v>0.45833333333333298</v>
      </c>
      <c r="B20" s="517"/>
      <c r="C20" s="518"/>
      <c r="D20" s="519"/>
      <c r="E20" s="523"/>
      <c r="F20" s="519"/>
      <c r="G20" s="519"/>
      <c r="H20" s="519"/>
      <c r="I20" s="520"/>
      <c r="J20" s="518"/>
      <c r="K20" s="519"/>
      <c r="L20" s="519"/>
      <c r="M20" s="519"/>
      <c r="N20" s="519"/>
      <c r="O20" s="519"/>
      <c r="P20" s="519"/>
      <c r="Q20" s="473"/>
    </row>
    <row r="21" spans="1:17" ht="24" customHeight="1">
      <c r="A21" s="516">
        <v>0.46180555555555503</v>
      </c>
      <c r="B21" s="517"/>
      <c r="C21" s="518"/>
      <c r="D21" s="519"/>
      <c r="E21" s="519"/>
      <c r="F21" s="519"/>
      <c r="G21" s="519"/>
      <c r="H21" s="519"/>
      <c r="I21" s="520"/>
      <c r="J21" s="518"/>
      <c r="K21" s="519"/>
      <c r="L21" s="519"/>
      <c r="M21" s="519"/>
      <c r="N21" s="519"/>
      <c r="O21" s="519"/>
      <c r="P21" s="521"/>
      <c r="Q21" s="473"/>
    </row>
    <row r="22" spans="1:17" ht="24" customHeight="1">
      <c r="A22" s="516">
        <v>0.46527777777777801</v>
      </c>
      <c r="B22" s="517"/>
      <c r="C22" s="518"/>
      <c r="D22" s="519"/>
      <c r="E22" s="523"/>
      <c r="F22" s="519"/>
      <c r="G22" s="519"/>
      <c r="H22" s="519"/>
      <c r="I22" s="520"/>
      <c r="J22" s="518"/>
      <c r="K22" s="519"/>
      <c r="L22" s="519"/>
      <c r="M22" s="529"/>
      <c r="N22" s="519"/>
      <c r="O22" s="519"/>
      <c r="P22" s="521"/>
      <c r="Q22" s="473"/>
    </row>
    <row r="23" spans="1:17" ht="24" customHeight="1">
      <c r="A23" s="516">
        <v>0.46875</v>
      </c>
      <c r="B23" s="530">
        <v>7</v>
      </c>
      <c r="C23" s="518"/>
      <c r="D23" s="519"/>
      <c r="E23" s="519"/>
      <c r="F23" s="523"/>
      <c r="G23" s="523"/>
      <c r="H23" s="521"/>
      <c r="I23" s="525"/>
      <c r="J23" s="526"/>
      <c r="K23" s="523"/>
      <c r="L23" s="523"/>
      <c r="M23" s="529"/>
      <c r="N23" s="519"/>
      <c r="O23" s="519"/>
      <c r="P23" s="521"/>
      <c r="Q23" s="473"/>
    </row>
    <row r="24" spans="1:17" ht="24" customHeight="1">
      <c r="A24" s="516">
        <v>0.47222222222222199</v>
      </c>
      <c r="B24" s="517"/>
      <c r="C24" s="518"/>
      <c r="D24" s="519"/>
      <c r="E24" s="519"/>
      <c r="F24" s="519"/>
      <c r="G24" s="519"/>
      <c r="H24" s="519"/>
      <c r="I24" s="520"/>
      <c r="J24" s="518"/>
      <c r="K24" s="519"/>
      <c r="L24" s="519"/>
      <c r="M24" s="519"/>
      <c r="N24" s="519"/>
      <c r="O24" s="519"/>
      <c r="P24" s="523"/>
      <c r="Q24" s="473"/>
    </row>
    <row r="25" spans="1:17" ht="24" customHeight="1">
      <c r="A25" s="516">
        <v>0.47569444444444398</v>
      </c>
      <c r="B25" s="517"/>
      <c r="C25" s="518"/>
      <c r="D25" s="519"/>
      <c r="E25" s="519"/>
      <c r="F25" s="519"/>
      <c r="G25" s="519"/>
      <c r="H25" s="519"/>
      <c r="I25" s="520"/>
      <c r="J25" s="518"/>
      <c r="K25" s="519"/>
      <c r="L25" s="519"/>
      <c r="M25" s="521"/>
      <c r="N25" s="519"/>
      <c r="O25" s="519"/>
      <c r="P25" s="523"/>
      <c r="Q25" s="473"/>
    </row>
    <row r="26" spans="1:17" ht="24" customHeight="1">
      <c r="A26" s="516">
        <v>0.47916666666666602</v>
      </c>
      <c r="B26" s="517"/>
      <c r="C26" s="518"/>
      <c r="D26" s="519"/>
      <c r="E26" s="519"/>
      <c r="F26" s="519"/>
      <c r="G26" s="519"/>
      <c r="H26" s="519"/>
      <c r="I26" s="520"/>
      <c r="J26" s="518"/>
      <c r="K26" s="519"/>
      <c r="L26" s="519"/>
      <c r="M26" s="521"/>
      <c r="N26" s="519"/>
      <c r="O26" s="519"/>
      <c r="P26" s="523"/>
      <c r="Q26" s="473"/>
    </row>
    <row r="27" spans="1:17" ht="24" customHeight="1">
      <c r="A27" s="516">
        <v>0.48263888888888801</v>
      </c>
      <c r="B27" s="517"/>
      <c r="C27" s="518"/>
      <c r="D27" s="519"/>
      <c r="E27" s="519"/>
      <c r="F27" s="519"/>
      <c r="G27" s="519"/>
      <c r="H27" s="519"/>
      <c r="I27" s="520"/>
      <c r="J27" s="518"/>
      <c r="K27" s="519"/>
      <c r="L27" s="519"/>
      <c r="M27" s="519"/>
      <c r="N27" s="519"/>
      <c r="O27" s="519"/>
      <c r="P27" s="523"/>
      <c r="Q27" s="473"/>
    </row>
    <row r="28" spans="1:17" ht="24" customHeight="1">
      <c r="A28" s="516">
        <v>0.48611111111110999</v>
      </c>
      <c r="B28" s="530">
        <v>5</v>
      </c>
      <c r="C28" s="518"/>
      <c r="D28" s="519"/>
      <c r="E28" s="519"/>
      <c r="F28" s="519"/>
      <c r="G28" s="519"/>
      <c r="H28" s="519"/>
      <c r="I28" s="520"/>
      <c r="J28" s="518"/>
      <c r="K28" s="519"/>
      <c r="L28" s="519"/>
      <c r="M28" s="523"/>
      <c r="N28" s="519"/>
      <c r="O28" s="519"/>
      <c r="P28" s="523"/>
      <c r="Q28" s="473"/>
    </row>
    <row r="29" spans="1:17" ht="24" customHeight="1">
      <c r="A29" s="516">
        <v>0.48958333333333198</v>
      </c>
      <c r="B29" s="517"/>
      <c r="C29" s="518"/>
      <c r="D29" s="519"/>
      <c r="E29" s="519"/>
      <c r="F29" s="519"/>
      <c r="G29" s="519"/>
      <c r="H29" s="519"/>
      <c r="I29" s="520"/>
      <c r="J29" s="524">
        <v>6</v>
      </c>
      <c r="K29" s="519"/>
      <c r="L29" s="519"/>
      <c r="M29" s="519"/>
      <c r="N29" s="519"/>
      <c r="O29" s="519"/>
      <c r="P29" s="523"/>
      <c r="Q29" s="473"/>
    </row>
    <row r="30" spans="1:17" ht="24" customHeight="1">
      <c r="A30" s="516">
        <v>0.49305555555555403</v>
      </c>
      <c r="B30" s="517"/>
      <c r="C30" s="518"/>
      <c r="D30" s="519"/>
      <c r="E30" s="519"/>
      <c r="F30" s="519"/>
      <c r="G30" s="519"/>
      <c r="H30" s="519"/>
      <c r="I30" s="520"/>
      <c r="J30" s="518"/>
      <c r="K30" s="519"/>
      <c r="L30" s="519"/>
      <c r="M30" s="519"/>
      <c r="N30" s="519"/>
      <c r="O30" s="519"/>
      <c r="P30" s="529"/>
      <c r="Q30" s="473"/>
    </row>
    <row r="31" spans="1:17" ht="24" customHeight="1">
      <c r="A31" s="516">
        <v>0.49652777777777601</v>
      </c>
      <c r="B31" s="517"/>
      <c r="C31" s="518"/>
      <c r="D31" s="519"/>
      <c r="E31" s="519"/>
      <c r="F31" s="519"/>
      <c r="G31" s="519"/>
      <c r="H31" s="519"/>
      <c r="I31" s="520"/>
      <c r="J31" s="518"/>
      <c r="K31" s="519"/>
      <c r="L31" s="519"/>
      <c r="M31" s="519"/>
      <c r="N31" s="519"/>
      <c r="O31" s="519"/>
      <c r="P31" s="523"/>
      <c r="Q31" s="473"/>
    </row>
    <row r="32" spans="1:17" ht="24" customHeight="1">
      <c r="A32" s="531">
        <v>0.5</v>
      </c>
      <c r="B32" s="532">
        <v>4</v>
      </c>
      <c r="C32" s="533"/>
      <c r="D32" s="534"/>
      <c r="E32" s="534"/>
      <c r="F32" s="534"/>
      <c r="G32" s="534"/>
      <c r="H32" s="534"/>
      <c r="I32" s="535"/>
      <c r="J32" s="533"/>
      <c r="K32" s="534"/>
      <c r="L32" s="534"/>
      <c r="M32" s="534"/>
      <c r="N32" s="534"/>
      <c r="O32" s="534"/>
      <c r="P32" s="536"/>
      <c r="Q32" s="473"/>
    </row>
    <row r="33" spans="1:17" ht="24" customHeight="1">
      <c r="A33" s="531">
        <v>0.50347222222222199</v>
      </c>
      <c r="B33" s="537"/>
      <c r="C33" s="533"/>
      <c r="D33" s="534"/>
      <c r="E33" s="534"/>
      <c r="F33" s="534"/>
      <c r="G33" s="534"/>
      <c r="H33" s="534"/>
      <c r="I33" s="535"/>
      <c r="J33" s="533"/>
      <c r="K33" s="534"/>
      <c r="L33" s="534"/>
      <c r="M33" s="534"/>
      <c r="N33" s="534"/>
      <c r="O33" s="534"/>
      <c r="P33" s="538"/>
      <c r="Q33" s="473"/>
    </row>
    <row r="34" spans="1:17" ht="24" customHeight="1">
      <c r="A34" s="531">
        <v>0.50694444444444398</v>
      </c>
      <c r="B34" s="539">
        <v>6</v>
      </c>
      <c r="C34" s="533"/>
      <c r="D34" s="534"/>
      <c r="E34" s="534"/>
      <c r="F34" s="534"/>
      <c r="G34" s="534"/>
      <c r="H34" s="534"/>
      <c r="I34" s="535"/>
      <c r="J34" s="540">
        <v>4</v>
      </c>
      <c r="K34" s="534"/>
      <c r="L34" s="534"/>
      <c r="M34" s="534"/>
      <c r="N34" s="534"/>
      <c r="O34" s="534"/>
      <c r="P34" s="536"/>
      <c r="Q34" s="473"/>
    </row>
    <row r="35" spans="1:17" ht="24" customHeight="1">
      <c r="A35" s="531">
        <v>0.51041666666666696</v>
      </c>
      <c r="B35" s="537"/>
      <c r="C35" s="533"/>
      <c r="D35" s="534"/>
      <c r="E35" s="534"/>
      <c r="F35" s="534"/>
      <c r="G35" s="534"/>
      <c r="H35" s="534"/>
      <c r="I35" s="535"/>
      <c r="J35" s="533"/>
      <c r="K35" s="534"/>
      <c r="L35" s="534"/>
      <c r="M35" s="534"/>
      <c r="N35" s="534"/>
      <c r="O35" s="534"/>
      <c r="P35" s="536"/>
      <c r="Q35" s="473"/>
    </row>
    <row r="36" spans="1:17" ht="24" customHeight="1">
      <c r="A36" s="531">
        <v>0.51388888888888895</v>
      </c>
      <c r="B36" s="532">
        <v>2</v>
      </c>
      <c r="C36" s="533"/>
      <c r="D36" s="534"/>
      <c r="E36" s="534"/>
      <c r="F36" s="534"/>
      <c r="G36" s="534"/>
      <c r="H36" s="534"/>
      <c r="I36" s="535"/>
      <c r="J36" s="533"/>
      <c r="K36" s="534"/>
      <c r="L36" s="534"/>
      <c r="M36" s="534"/>
      <c r="N36" s="534"/>
      <c r="O36" s="534"/>
      <c r="P36" s="536"/>
      <c r="Q36" s="473"/>
    </row>
    <row r="37" spans="1:17" ht="24" customHeight="1">
      <c r="A37" s="531">
        <v>0.51736111111111105</v>
      </c>
      <c r="B37" s="537"/>
      <c r="C37" s="533"/>
      <c r="D37" s="534"/>
      <c r="E37" s="534"/>
      <c r="F37" s="534"/>
      <c r="G37" s="534"/>
      <c r="H37" s="534"/>
      <c r="I37" s="535"/>
      <c r="J37" s="540">
        <v>2</v>
      </c>
      <c r="K37" s="534"/>
      <c r="L37" s="534"/>
      <c r="M37" s="534"/>
      <c r="N37" s="534"/>
      <c r="O37" s="534"/>
      <c r="P37" s="536"/>
      <c r="Q37" s="473"/>
    </row>
    <row r="38" spans="1:17" ht="24" customHeight="1">
      <c r="A38" s="541">
        <v>0.52083333333333304</v>
      </c>
      <c r="B38" s="542"/>
      <c r="C38" s="543"/>
      <c r="D38" s="544"/>
      <c r="E38" s="544"/>
      <c r="F38" s="544"/>
      <c r="G38" s="544"/>
      <c r="H38" s="544"/>
      <c r="I38" s="545"/>
      <c r="J38" s="543"/>
      <c r="K38" s="544"/>
      <c r="L38" s="544"/>
      <c r="M38" s="544"/>
      <c r="N38" s="544"/>
      <c r="O38" s="544"/>
      <c r="P38" s="544"/>
      <c r="Q38" s="473"/>
    </row>
    <row r="39" spans="1:17" ht="24" customHeight="1">
      <c r="A39" s="510">
        <v>0.52430555555555602</v>
      </c>
      <c r="B39" s="546">
        <v>4</v>
      </c>
      <c r="C39" s="512"/>
      <c r="D39" s="513"/>
      <c r="E39" s="513"/>
      <c r="F39" s="513"/>
      <c r="G39" s="513"/>
      <c r="H39" s="513"/>
      <c r="I39" s="514"/>
      <c r="J39" s="547">
        <v>4</v>
      </c>
      <c r="K39" s="513"/>
      <c r="L39" s="513"/>
      <c r="M39" s="513"/>
      <c r="N39" s="513"/>
      <c r="O39" s="513"/>
      <c r="P39" s="513"/>
      <c r="Q39" s="473"/>
    </row>
    <row r="40" spans="1:17" ht="24" customHeight="1">
      <c r="A40" s="516">
        <v>0.52777777777777801</v>
      </c>
      <c r="B40" s="517"/>
      <c r="C40" s="518"/>
      <c r="D40" s="519"/>
      <c r="E40" s="519"/>
      <c r="F40" s="519"/>
      <c r="G40" s="519"/>
      <c r="H40" s="519"/>
      <c r="I40" s="520"/>
      <c r="J40" s="518"/>
      <c r="K40" s="519"/>
      <c r="L40" s="519"/>
      <c r="M40" s="519"/>
      <c r="N40" s="519"/>
      <c r="O40" s="519"/>
      <c r="P40" s="519"/>
      <c r="Q40" s="473"/>
    </row>
    <row r="41" spans="1:17" ht="24" customHeight="1">
      <c r="A41" s="516">
        <v>0.53125</v>
      </c>
      <c r="B41" s="517"/>
      <c r="C41" s="518"/>
      <c r="D41" s="519"/>
      <c r="E41" s="519"/>
      <c r="F41" s="519"/>
      <c r="G41" s="519"/>
      <c r="H41" s="519"/>
      <c r="I41" s="520"/>
      <c r="J41" s="518"/>
      <c r="K41" s="519"/>
      <c r="L41" s="519"/>
      <c r="M41" s="519"/>
      <c r="N41" s="519"/>
      <c r="O41" s="519"/>
      <c r="P41" s="519"/>
      <c r="Q41" s="473"/>
    </row>
    <row r="42" spans="1:17" ht="24" customHeight="1">
      <c r="A42" s="516">
        <v>0.53472222222222199</v>
      </c>
      <c r="B42" s="530">
        <v>5</v>
      </c>
      <c r="C42" s="518"/>
      <c r="D42" s="519"/>
      <c r="E42" s="519"/>
      <c r="F42" s="519"/>
      <c r="G42" s="519"/>
      <c r="H42" s="519"/>
      <c r="I42" s="520"/>
      <c r="J42" s="518"/>
      <c r="K42" s="519"/>
      <c r="L42" s="519"/>
      <c r="M42" s="519"/>
      <c r="N42" s="519"/>
      <c r="O42" s="519"/>
      <c r="P42" s="521"/>
      <c r="Q42" s="473"/>
    </row>
    <row r="43" spans="1:17" ht="24" customHeight="1">
      <c r="A43" s="516">
        <v>0.53819444444444398</v>
      </c>
      <c r="B43" s="517"/>
      <c r="C43" s="518"/>
      <c r="D43" s="519"/>
      <c r="E43" s="519"/>
      <c r="F43" s="519"/>
      <c r="G43" s="519"/>
      <c r="H43" s="519"/>
      <c r="I43" s="520"/>
      <c r="J43" s="518"/>
      <c r="K43" s="519"/>
      <c r="L43" s="519"/>
      <c r="M43" s="519"/>
      <c r="N43" s="519"/>
      <c r="O43" s="519"/>
      <c r="P43" s="519"/>
      <c r="Q43" s="473"/>
    </row>
    <row r="44" spans="1:17" ht="24" customHeight="1">
      <c r="A44" s="516">
        <v>0.54166666666666696</v>
      </c>
      <c r="B44" s="517"/>
      <c r="C44" s="518"/>
      <c r="D44" s="519"/>
      <c r="E44" s="519"/>
      <c r="F44" s="519"/>
      <c r="G44" s="519"/>
      <c r="H44" s="519"/>
      <c r="I44" s="520"/>
      <c r="J44" s="518"/>
      <c r="K44" s="519"/>
      <c r="L44" s="519"/>
      <c r="M44" s="519"/>
      <c r="N44" s="519"/>
      <c r="O44" s="519"/>
      <c r="P44" s="519"/>
      <c r="Q44" s="473"/>
    </row>
    <row r="45" spans="1:17" ht="24" customHeight="1">
      <c r="A45" s="516">
        <v>0.54513888888888895</v>
      </c>
      <c r="B45" s="528">
        <v>7</v>
      </c>
      <c r="C45" s="518"/>
      <c r="D45" s="519"/>
      <c r="E45" s="519"/>
      <c r="F45" s="519"/>
      <c r="G45" s="519"/>
      <c r="H45" s="519"/>
      <c r="I45" s="520"/>
      <c r="J45" s="518"/>
      <c r="K45" s="519"/>
      <c r="L45" s="519"/>
      <c r="M45" s="519"/>
      <c r="N45" s="519"/>
      <c r="O45" s="519"/>
      <c r="P45" s="519"/>
      <c r="Q45" s="473"/>
    </row>
    <row r="46" spans="1:17" ht="24" customHeight="1">
      <c r="A46" s="516">
        <v>0.54861111111111105</v>
      </c>
      <c r="B46" s="517"/>
      <c r="C46" s="518"/>
      <c r="D46" s="519"/>
      <c r="E46" s="519"/>
      <c r="F46" s="519"/>
      <c r="G46" s="519"/>
      <c r="H46" s="519"/>
      <c r="I46" s="520"/>
      <c r="J46" s="527">
        <v>2</v>
      </c>
      <c r="K46" s="519"/>
      <c r="L46" s="519"/>
      <c r="M46" s="519"/>
      <c r="N46" s="519"/>
      <c r="O46" s="519"/>
      <c r="P46" s="523"/>
      <c r="Q46" s="473"/>
    </row>
    <row r="47" spans="1:17" ht="24" customHeight="1">
      <c r="A47" s="516">
        <v>0.55208333333333304</v>
      </c>
      <c r="B47" s="517"/>
      <c r="C47" s="518"/>
      <c r="D47" s="519"/>
      <c r="E47" s="519"/>
      <c r="F47" s="519"/>
      <c r="G47" s="519"/>
      <c r="H47" s="519"/>
      <c r="I47" s="520"/>
      <c r="J47" s="518"/>
      <c r="K47" s="519"/>
      <c r="L47" s="519"/>
      <c r="M47" s="529"/>
      <c r="N47" s="519"/>
      <c r="O47" s="519"/>
      <c r="P47" s="519"/>
      <c r="Q47" s="473"/>
    </row>
    <row r="48" spans="1:17" ht="24" customHeight="1">
      <c r="A48" s="516">
        <v>0.55555555555555503</v>
      </c>
      <c r="B48" s="517"/>
      <c r="C48" s="518"/>
      <c r="D48" s="519"/>
      <c r="E48" s="519"/>
      <c r="F48" s="519"/>
      <c r="G48" s="519"/>
      <c r="H48" s="519"/>
      <c r="I48" s="520"/>
      <c r="J48" s="524">
        <v>7</v>
      </c>
      <c r="K48" s="519"/>
      <c r="L48" s="519"/>
      <c r="M48" s="523"/>
      <c r="N48" s="519"/>
      <c r="O48" s="519"/>
      <c r="P48" s="519"/>
      <c r="Q48" s="473"/>
    </row>
    <row r="49" spans="1:17" ht="24" customHeight="1">
      <c r="A49" s="516">
        <v>0.55902777777777801</v>
      </c>
      <c r="B49" s="528">
        <v>2</v>
      </c>
      <c r="C49" s="518"/>
      <c r="D49" s="519"/>
      <c r="E49" s="519"/>
      <c r="F49" s="519"/>
      <c r="G49" s="519"/>
      <c r="H49" s="519"/>
      <c r="I49" s="520"/>
      <c r="J49" s="518"/>
      <c r="K49" s="519"/>
      <c r="L49" s="519"/>
      <c r="M49" s="519"/>
      <c r="N49" s="519"/>
      <c r="O49" s="519"/>
      <c r="P49" s="523"/>
      <c r="Q49" s="473"/>
    </row>
    <row r="50" spans="1:17" ht="24" customHeight="1">
      <c r="A50" s="516">
        <v>0.5625</v>
      </c>
      <c r="B50" s="517"/>
      <c r="C50" s="518"/>
      <c r="D50" s="519"/>
      <c r="E50" s="519"/>
      <c r="F50" s="519"/>
      <c r="G50" s="519"/>
      <c r="H50" s="519"/>
      <c r="I50" s="520"/>
      <c r="J50" s="518"/>
      <c r="K50" s="519"/>
      <c r="L50" s="519"/>
      <c r="M50" s="519"/>
      <c r="N50" s="519"/>
      <c r="O50" s="519"/>
      <c r="P50" s="523"/>
      <c r="Q50" s="473"/>
    </row>
    <row r="51" spans="1:17" ht="24" customHeight="1">
      <c r="A51" s="516">
        <v>0.56597222222222199</v>
      </c>
      <c r="B51" s="517"/>
      <c r="C51" s="518"/>
      <c r="D51" s="519"/>
      <c r="E51" s="519"/>
      <c r="F51" s="521"/>
      <c r="G51" s="521"/>
      <c r="H51" s="521"/>
      <c r="I51" s="525"/>
      <c r="J51" s="526"/>
      <c r="K51" s="521"/>
      <c r="L51" s="521"/>
      <c r="M51" s="521"/>
      <c r="N51" s="519"/>
      <c r="O51" s="519"/>
      <c r="P51" s="519"/>
      <c r="Q51" s="473"/>
    </row>
    <row r="52" spans="1:17" ht="24" customHeight="1">
      <c r="A52" s="516">
        <v>0.56944444444444398</v>
      </c>
      <c r="B52" s="517"/>
      <c r="C52" s="518"/>
      <c r="D52" s="519"/>
      <c r="E52" s="521"/>
      <c r="F52" s="519"/>
      <c r="G52" s="519"/>
      <c r="H52" s="519"/>
      <c r="I52" s="520"/>
      <c r="J52" s="518"/>
      <c r="K52" s="519"/>
      <c r="L52" s="519"/>
      <c r="M52" s="519"/>
      <c r="N52" s="519"/>
      <c r="O52" s="519"/>
      <c r="P52" s="521"/>
      <c r="Q52" s="473"/>
    </row>
    <row r="53" spans="1:17" ht="24" customHeight="1">
      <c r="A53" s="516">
        <v>0.57291666666666696</v>
      </c>
      <c r="B53" s="528">
        <v>5</v>
      </c>
      <c r="C53" s="518"/>
      <c r="D53" s="519"/>
      <c r="E53" s="519"/>
      <c r="F53" s="519"/>
      <c r="G53" s="519"/>
      <c r="H53" s="519"/>
      <c r="I53" s="520"/>
      <c r="J53" s="518"/>
      <c r="K53" s="519"/>
      <c r="L53" s="519"/>
      <c r="M53" s="519"/>
      <c r="N53" s="519"/>
      <c r="O53" s="519"/>
      <c r="P53" s="521"/>
      <c r="Q53" s="473"/>
    </row>
    <row r="54" spans="1:17" ht="24" customHeight="1">
      <c r="A54" s="516">
        <v>0.57638888888888895</v>
      </c>
      <c r="B54" s="517"/>
      <c r="C54" s="518"/>
      <c r="D54" s="519"/>
      <c r="E54" s="519"/>
      <c r="F54" s="519"/>
      <c r="G54" s="519"/>
      <c r="H54" s="519"/>
      <c r="I54" s="520"/>
      <c r="J54" s="518"/>
      <c r="K54" s="519"/>
      <c r="L54" s="519"/>
      <c r="M54" s="519"/>
      <c r="N54" s="519"/>
      <c r="O54" s="519"/>
      <c r="P54" s="521"/>
      <c r="Q54" s="473"/>
    </row>
    <row r="55" spans="1:17" ht="24" customHeight="1">
      <c r="A55" s="516">
        <v>0.57986111111111105</v>
      </c>
      <c r="B55" s="530">
        <v>6</v>
      </c>
      <c r="C55" s="518"/>
      <c r="D55" s="519"/>
      <c r="E55" s="519"/>
      <c r="F55" s="519"/>
      <c r="G55" s="519"/>
      <c r="H55" s="519"/>
      <c r="I55" s="520"/>
      <c r="J55" s="527">
        <v>5</v>
      </c>
      <c r="K55" s="519"/>
      <c r="L55" s="519"/>
      <c r="M55" s="519"/>
      <c r="N55" s="519"/>
      <c r="O55" s="519"/>
      <c r="P55" s="519"/>
      <c r="Q55" s="473"/>
    </row>
    <row r="56" spans="1:17" ht="24" customHeight="1">
      <c r="A56" s="516">
        <v>0.58333333333333304</v>
      </c>
      <c r="B56" s="517"/>
      <c r="C56" s="518"/>
      <c r="D56" s="519"/>
      <c r="E56" s="523"/>
      <c r="F56" s="519"/>
      <c r="G56" s="519"/>
      <c r="H56" s="519"/>
      <c r="I56" s="520"/>
      <c r="J56" s="518"/>
      <c r="K56" s="519"/>
      <c r="L56" s="519"/>
      <c r="M56" s="519"/>
      <c r="N56" s="519"/>
      <c r="O56" s="519"/>
      <c r="P56" s="523"/>
      <c r="Q56" s="473"/>
    </row>
    <row r="57" spans="1:17" ht="24" customHeight="1">
      <c r="A57" s="516">
        <v>0.58680555555555503</v>
      </c>
      <c r="B57" s="517"/>
      <c r="C57" s="518"/>
      <c r="D57" s="519"/>
      <c r="E57" s="519"/>
      <c r="F57" s="523"/>
      <c r="G57" s="523"/>
      <c r="H57" s="523"/>
      <c r="I57" s="548"/>
      <c r="J57" s="549"/>
      <c r="K57" s="523"/>
      <c r="L57" s="523"/>
      <c r="M57" s="521"/>
      <c r="N57" s="519"/>
      <c r="O57" s="519"/>
      <c r="P57" s="523"/>
      <c r="Q57" s="473"/>
    </row>
    <row r="58" spans="1:17" ht="24" customHeight="1">
      <c r="A58" s="516">
        <v>0.59027777777777801</v>
      </c>
      <c r="B58" s="517"/>
      <c r="C58" s="518"/>
      <c r="D58" s="519"/>
      <c r="E58" s="519"/>
      <c r="F58" s="519"/>
      <c r="G58" s="519"/>
      <c r="H58" s="519"/>
      <c r="I58" s="520"/>
      <c r="J58" s="518"/>
      <c r="K58" s="519"/>
      <c r="L58" s="519"/>
      <c r="M58" s="519"/>
      <c r="N58" s="519"/>
      <c r="O58" s="519"/>
      <c r="P58" s="523"/>
      <c r="Q58" s="473"/>
    </row>
    <row r="59" spans="1:17" ht="24" customHeight="1">
      <c r="A59" s="516">
        <v>0.59375</v>
      </c>
      <c r="B59" s="517"/>
      <c r="C59" s="518"/>
      <c r="D59" s="519"/>
      <c r="E59" s="519"/>
      <c r="F59" s="519"/>
      <c r="G59" s="519"/>
      <c r="H59" s="519"/>
      <c r="I59" s="520"/>
      <c r="J59" s="518"/>
      <c r="K59" s="519"/>
      <c r="L59" s="519"/>
      <c r="M59" s="519"/>
      <c r="N59" s="519"/>
      <c r="O59" s="519"/>
      <c r="P59" s="519"/>
      <c r="Q59" s="473"/>
    </row>
    <row r="60" spans="1:17" ht="24" customHeight="1">
      <c r="A60" s="516">
        <v>0.59722222222222199</v>
      </c>
      <c r="B60" s="517"/>
      <c r="C60" s="518"/>
      <c r="D60" s="519"/>
      <c r="E60" s="519"/>
      <c r="F60" s="519"/>
      <c r="G60" s="519"/>
      <c r="H60" s="519"/>
      <c r="I60" s="520"/>
      <c r="J60" s="527">
        <v>6</v>
      </c>
      <c r="K60" s="519"/>
      <c r="L60" s="519"/>
      <c r="M60" s="523"/>
      <c r="N60" s="519"/>
      <c r="O60" s="519"/>
      <c r="P60" s="519"/>
      <c r="Q60" s="473"/>
    </row>
    <row r="61" spans="1:17" ht="24" customHeight="1">
      <c r="A61" s="516">
        <v>0.60069444444444398</v>
      </c>
      <c r="B61" s="517"/>
      <c r="C61" s="518"/>
      <c r="D61" s="519"/>
      <c r="E61" s="519"/>
      <c r="F61" s="519"/>
      <c r="G61" s="519"/>
      <c r="H61" s="519"/>
      <c r="I61" s="520"/>
      <c r="J61" s="518"/>
      <c r="K61" s="519"/>
      <c r="L61" s="519"/>
      <c r="M61" s="529"/>
      <c r="N61" s="519"/>
      <c r="O61" s="519"/>
      <c r="P61" s="536"/>
      <c r="Q61" s="473"/>
    </row>
    <row r="62" spans="1:17" ht="24" customHeight="1">
      <c r="A62" s="516">
        <v>0.60416666666666596</v>
      </c>
      <c r="B62" s="517"/>
      <c r="C62" s="518"/>
      <c r="D62" s="519"/>
      <c r="E62" s="519"/>
      <c r="F62" s="519"/>
      <c r="G62" s="519"/>
      <c r="H62" s="519"/>
      <c r="I62" s="520"/>
      <c r="J62" s="518"/>
      <c r="K62" s="519"/>
      <c r="L62" s="519"/>
      <c r="M62" s="519"/>
      <c r="N62" s="519"/>
      <c r="O62" s="519"/>
      <c r="P62" s="519"/>
      <c r="Q62" s="473"/>
    </row>
    <row r="63" spans="1:17" ht="24" customHeight="1">
      <c r="A63" s="531">
        <v>0.60763888888888895</v>
      </c>
      <c r="B63" s="530">
        <v>7</v>
      </c>
      <c r="C63" s="533"/>
      <c r="D63" s="534"/>
      <c r="E63" s="534"/>
      <c r="F63" s="534"/>
      <c r="G63" s="534"/>
      <c r="H63" s="534"/>
      <c r="I63" s="535"/>
      <c r="J63" s="533"/>
      <c r="K63" s="534"/>
      <c r="L63" s="534"/>
      <c r="M63" s="534"/>
      <c r="N63" s="534"/>
      <c r="O63" s="534"/>
      <c r="P63" s="519"/>
      <c r="Q63" s="473"/>
    </row>
    <row r="64" spans="1:17" ht="24" customHeight="1">
      <c r="A64" s="531">
        <v>0.61111111111111105</v>
      </c>
      <c r="B64" s="537"/>
      <c r="C64" s="533"/>
      <c r="D64" s="534"/>
      <c r="E64" s="534"/>
      <c r="F64" s="534"/>
      <c r="G64" s="534"/>
      <c r="H64" s="534"/>
      <c r="I64" s="535"/>
      <c r="J64" s="533"/>
      <c r="K64" s="534"/>
      <c r="L64" s="534"/>
      <c r="M64" s="534"/>
      <c r="N64" s="534"/>
      <c r="O64" s="534"/>
      <c r="P64" s="529"/>
      <c r="Q64" s="473"/>
    </row>
    <row r="65" spans="1:17" ht="24" customHeight="1">
      <c r="A65" s="531">
        <v>0.61458333333333304</v>
      </c>
      <c r="B65" s="539">
        <v>6</v>
      </c>
      <c r="C65" s="533"/>
      <c r="D65" s="534"/>
      <c r="E65" s="534"/>
      <c r="F65" s="534"/>
      <c r="G65" s="534"/>
      <c r="H65" s="534"/>
      <c r="I65" s="520"/>
      <c r="J65" s="518"/>
      <c r="K65" s="534"/>
      <c r="L65" s="534"/>
      <c r="M65" s="534"/>
      <c r="N65" s="534"/>
      <c r="O65" s="534"/>
      <c r="P65" s="536"/>
      <c r="Q65" s="473"/>
    </row>
    <row r="66" spans="1:17" ht="24" customHeight="1">
      <c r="A66" s="531">
        <v>0.61805555555555503</v>
      </c>
      <c r="B66" s="532">
        <v>5</v>
      </c>
      <c r="C66" s="533"/>
      <c r="D66" s="534"/>
      <c r="E66" s="534"/>
      <c r="F66" s="534"/>
      <c r="G66" s="534"/>
      <c r="H66" s="534"/>
      <c r="I66" s="535"/>
      <c r="J66" s="533"/>
      <c r="K66" s="534"/>
      <c r="L66" s="534"/>
      <c r="M66" s="534"/>
      <c r="N66" s="534"/>
      <c r="O66" s="534"/>
      <c r="P66" s="538"/>
      <c r="Q66" s="473"/>
    </row>
    <row r="67" spans="1:17" ht="24" customHeight="1">
      <c r="A67" s="531">
        <v>0.62152777777777701</v>
      </c>
      <c r="B67" s="537"/>
      <c r="C67" s="533"/>
      <c r="D67" s="534"/>
      <c r="E67" s="534"/>
      <c r="F67" s="534"/>
      <c r="G67" s="534"/>
      <c r="H67" s="534"/>
      <c r="I67" s="535"/>
      <c r="J67" s="533"/>
      <c r="K67" s="534"/>
      <c r="L67" s="534"/>
      <c r="M67" s="534"/>
      <c r="N67" s="534"/>
      <c r="O67" s="534"/>
      <c r="P67" s="550"/>
      <c r="Q67" s="473"/>
    </row>
    <row r="68" spans="1:17" ht="24" customHeight="1">
      <c r="A68" s="531">
        <v>0.624999999999999</v>
      </c>
      <c r="B68" s="537"/>
      <c r="C68" s="533"/>
      <c r="D68" s="534"/>
      <c r="E68" s="534"/>
      <c r="F68" s="534"/>
      <c r="G68" s="534"/>
      <c r="H68" s="534"/>
      <c r="I68" s="535"/>
      <c r="J68" s="533"/>
      <c r="K68" s="534"/>
      <c r="L68" s="534"/>
      <c r="M68" s="534"/>
      <c r="N68" s="534"/>
      <c r="O68" s="534"/>
      <c r="P68" s="538"/>
      <c r="Q68" s="473"/>
    </row>
    <row r="69" spans="1:17" ht="24" customHeight="1">
      <c r="A69" s="531">
        <v>0.62847222222222099</v>
      </c>
      <c r="B69" s="537"/>
      <c r="C69" s="533"/>
      <c r="D69" s="534"/>
      <c r="E69" s="534"/>
      <c r="F69" s="534"/>
      <c r="G69" s="534"/>
      <c r="H69" s="534"/>
      <c r="I69" s="535"/>
      <c r="J69" s="533"/>
      <c r="K69" s="534"/>
      <c r="L69" s="534"/>
      <c r="M69" s="534"/>
      <c r="N69" s="534"/>
      <c r="O69" s="534"/>
      <c r="P69" s="550"/>
    </row>
    <row r="70" spans="1:17" ht="24" customHeight="1">
      <c r="A70" s="531">
        <v>0.63194444444444298</v>
      </c>
      <c r="B70" s="537"/>
      <c r="C70" s="533"/>
      <c r="D70" s="534"/>
      <c r="E70" s="534"/>
      <c r="F70" s="534"/>
      <c r="G70" s="534"/>
      <c r="H70" s="534"/>
      <c r="I70" s="535"/>
      <c r="J70" s="533"/>
      <c r="K70" s="534"/>
      <c r="L70" s="534"/>
      <c r="M70" s="534"/>
      <c r="N70" s="534"/>
      <c r="O70" s="534"/>
      <c r="P70" s="538"/>
    </row>
    <row r="71" spans="1:17" ht="24" customHeight="1">
      <c r="A71" s="531">
        <v>0.63541666666666496</v>
      </c>
      <c r="B71" s="537"/>
      <c r="C71" s="533"/>
      <c r="D71" s="534"/>
      <c r="E71" s="534"/>
      <c r="F71" s="534"/>
      <c r="G71" s="534"/>
      <c r="H71" s="534"/>
      <c r="I71" s="535"/>
      <c r="J71" s="551">
        <v>7</v>
      </c>
      <c r="K71" s="534"/>
      <c r="L71" s="534"/>
      <c r="M71" s="534"/>
      <c r="N71" s="534"/>
      <c r="O71" s="534"/>
      <c r="P71" s="550"/>
    </row>
    <row r="72" spans="1:17" ht="24" customHeight="1">
      <c r="A72" s="531">
        <v>0.63888888888888695</v>
      </c>
      <c r="B72" s="537"/>
      <c r="C72" s="533"/>
      <c r="D72" s="534"/>
      <c r="E72" s="534"/>
      <c r="F72" s="534"/>
      <c r="G72" s="534"/>
      <c r="H72" s="534"/>
      <c r="I72" s="535"/>
      <c r="J72" s="533"/>
      <c r="K72" s="534"/>
      <c r="L72" s="534"/>
      <c r="M72" s="534"/>
      <c r="N72" s="534"/>
      <c r="O72" s="534"/>
      <c r="P72" s="538"/>
    </row>
    <row r="73" spans="1:17" ht="24" customHeight="1">
      <c r="A73" s="531">
        <v>0.64236111111110905</v>
      </c>
      <c r="B73" s="537"/>
      <c r="C73" s="533"/>
      <c r="D73" s="534"/>
      <c r="E73" s="534"/>
      <c r="F73" s="534"/>
      <c r="G73" s="534"/>
      <c r="H73" s="534"/>
      <c r="I73" s="535"/>
      <c r="J73" s="533"/>
      <c r="K73" s="534"/>
      <c r="L73" s="534"/>
      <c r="M73" s="534"/>
      <c r="N73" s="534"/>
      <c r="O73" s="534"/>
      <c r="P73" s="550"/>
    </row>
    <row r="74" spans="1:17" ht="24" customHeight="1">
      <c r="A74" s="531">
        <v>0.64583333333333104</v>
      </c>
      <c r="B74" s="537"/>
      <c r="C74" s="533"/>
      <c r="D74" s="534"/>
      <c r="E74" s="534"/>
      <c r="F74" s="534"/>
      <c r="G74" s="534"/>
      <c r="H74" s="534"/>
      <c r="I74" s="535"/>
      <c r="J74" s="533"/>
      <c r="K74" s="534"/>
      <c r="L74" s="534"/>
      <c r="M74" s="534"/>
      <c r="N74" s="534"/>
      <c r="O74" s="534"/>
      <c r="P74" s="538"/>
    </row>
    <row r="75" spans="1:17" ht="24" customHeight="1">
      <c r="A75" s="531">
        <v>0.64930555555555303</v>
      </c>
      <c r="B75" s="539">
        <v>5</v>
      </c>
      <c r="C75" s="533"/>
      <c r="D75" s="534"/>
      <c r="E75" s="534"/>
      <c r="F75" s="534"/>
      <c r="G75" s="534"/>
      <c r="H75" s="534"/>
      <c r="I75" s="535"/>
      <c r="J75" s="533"/>
      <c r="K75" s="534"/>
      <c r="L75" s="534"/>
      <c r="M75" s="534"/>
      <c r="N75" s="534"/>
      <c r="O75" s="534"/>
      <c r="P75" s="550"/>
    </row>
    <row r="76" spans="1:17" ht="24" customHeight="1">
      <c r="A76" s="531">
        <v>0.65277777777777501</v>
      </c>
      <c r="B76" s="537"/>
      <c r="C76" s="533"/>
      <c r="D76" s="534"/>
      <c r="E76" s="534"/>
      <c r="F76" s="534"/>
      <c r="G76" s="534"/>
      <c r="H76" s="534"/>
      <c r="I76" s="535"/>
      <c r="J76" s="533"/>
      <c r="K76" s="534"/>
      <c r="L76" s="534"/>
      <c r="M76" s="534"/>
      <c r="N76" s="534"/>
      <c r="O76" s="534"/>
      <c r="P76" s="538"/>
    </row>
    <row r="77" spans="1:17" ht="24" customHeight="1">
      <c r="A77" s="531">
        <v>0.656249999999997</v>
      </c>
      <c r="B77" s="532">
        <v>4</v>
      </c>
      <c r="C77" s="533"/>
      <c r="D77" s="534"/>
      <c r="E77" s="534"/>
      <c r="F77" s="534"/>
      <c r="G77" s="534"/>
      <c r="H77" s="534"/>
      <c r="I77" s="535"/>
      <c r="J77" s="540">
        <v>4</v>
      </c>
      <c r="K77" s="534"/>
      <c r="L77" s="534"/>
      <c r="M77" s="534"/>
      <c r="N77" s="534"/>
      <c r="O77" s="534"/>
      <c r="P77" s="550"/>
    </row>
    <row r="78" spans="1:17" ht="24" customHeight="1">
      <c r="A78" s="531">
        <v>0.65972222222221899</v>
      </c>
      <c r="B78" s="539">
        <v>7</v>
      </c>
      <c r="C78" s="533"/>
      <c r="D78" s="534"/>
      <c r="E78" s="534"/>
      <c r="F78" s="534"/>
      <c r="G78" s="534"/>
      <c r="H78" s="534"/>
      <c r="I78" s="535"/>
      <c r="J78" s="533"/>
      <c r="K78" s="534"/>
      <c r="L78" s="534"/>
      <c r="M78" s="534"/>
      <c r="N78" s="534"/>
      <c r="O78" s="534"/>
      <c r="P78" s="538"/>
    </row>
    <row r="79" spans="1:17" ht="24" customHeight="1">
      <c r="A79" s="531">
        <v>0.66319444444444098</v>
      </c>
      <c r="B79" s="537"/>
      <c r="C79" s="533"/>
      <c r="D79" s="534"/>
      <c r="E79" s="534"/>
      <c r="F79" s="534"/>
      <c r="G79" s="534"/>
      <c r="H79" s="534"/>
      <c r="I79" s="535"/>
      <c r="J79" s="533"/>
      <c r="K79" s="534"/>
      <c r="L79" s="534"/>
      <c r="M79" s="534"/>
      <c r="N79" s="534"/>
      <c r="O79" s="534"/>
      <c r="P79" s="550"/>
    </row>
    <row r="80" spans="1:17" ht="24" customHeight="1">
      <c r="A80" s="531">
        <v>0.66666666666666297</v>
      </c>
      <c r="B80" s="537"/>
      <c r="C80" s="533"/>
      <c r="D80" s="534"/>
      <c r="E80" s="534"/>
      <c r="F80" s="534"/>
      <c r="G80" s="534"/>
      <c r="H80" s="534"/>
      <c r="I80" s="535"/>
      <c r="J80" s="540">
        <v>5</v>
      </c>
      <c r="K80" s="534"/>
      <c r="L80" s="534"/>
      <c r="M80" s="534"/>
      <c r="N80" s="534"/>
      <c r="O80" s="534"/>
      <c r="P80" s="538"/>
    </row>
    <row r="81" spans="1:16" ht="24" customHeight="1">
      <c r="A81" s="531">
        <v>0.67013888888888495</v>
      </c>
      <c r="B81" s="537"/>
      <c r="C81" s="533"/>
      <c r="D81" s="534"/>
      <c r="E81" s="534"/>
      <c r="F81" s="534"/>
      <c r="G81" s="534"/>
      <c r="H81" s="534"/>
      <c r="I81" s="535"/>
      <c r="J81" s="533"/>
      <c r="K81" s="534"/>
      <c r="L81" s="534"/>
      <c r="M81" s="534"/>
      <c r="N81" s="534"/>
      <c r="O81" s="534"/>
      <c r="P81" s="550"/>
    </row>
    <row r="82" spans="1:16" ht="24" customHeight="1">
      <c r="A82" s="531">
        <v>0.67361111111110705</v>
      </c>
      <c r="B82" s="539">
        <v>4</v>
      </c>
      <c r="C82" s="533"/>
      <c r="D82" s="534"/>
      <c r="E82" s="534"/>
      <c r="F82" s="534"/>
      <c r="G82" s="534"/>
      <c r="H82" s="534"/>
      <c r="I82" s="535"/>
      <c r="J82" s="551">
        <v>4</v>
      </c>
      <c r="K82" s="534"/>
      <c r="L82" s="534"/>
      <c r="M82" s="534"/>
      <c r="N82" s="534"/>
      <c r="O82" s="534"/>
      <c r="P82" s="538"/>
    </row>
    <row r="83" spans="1:16" ht="24" customHeight="1">
      <c r="A83" s="531">
        <v>0.67708333333332904</v>
      </c>
      <c r="B83" s="537"/>
      <c r="C83" s="533"/>
      <c r="D83" s="534"/>
      <c r="E83" s="534"/>
      <c r="F83" s="534"/>
      <c r="G83" s="534"/>
      <c r="H83" s="534"/>
      <c r="I83" s="535"/>
      <c r="J83" s="533"/>
      <c r="K83" s="534"/>
      <c r="L83" s="534"/>
      <c r="M83" s="534"/>
      <c r="N83" s="534"/>
      <c r="O83" s="534"/>
      <c r="P83" s="550"/>
    </row>
    <row r="84" spans="1:16" ht="24" customHeight="1">
      <c r="A84" s="531">
        <v>0.68055555555555103</v>
      </c>
      <c r="B84" s="532">
        <v>3</v>
      </c>
      <c r="C84" s="533"/>
      <c r="D84" s="534"/>
      <c r="E84" s="534"/>
      <c r="F84" s="534"/>
      <c r="G84" s="534"/>
      <c r="H84" s="534"/>
      <c r="I84" s="535"/>
      <c r="J84" s="540">
        <v>3</v>
      </c>
      <c r="K84" s="534"/>
      <c r="L84" s="534"/>
      <c r="M84" s="534"/>
      <c r="N84" s="534"/>
      <c r="O84" s="534"/>
      <c r="P84" s="538"/>
    </row>
    <row r="85" spans="1:16" ht="24" customHeight="1">
      <c r="A85" s="531">
        <v>0.68402777777777302</v>
      </c>
      <c r="B85" s="537"/>
      <c r="C85" s="533"/>
      <c r="D85" s="534"/>
      <c r="E85" s="534"/>
      <c r="F85" s="534"/>
      <c r="G85" s="534"/>
      <c r="H85" s="534"/>
      <c r="I85" s="535"/>
      <c r="J85" s="533"/>
      <c r="K85" s="534"/>
      <c r="L85" s="534"/>
      <c r="M85" s="534"/>
      <c r="N85" s="534"/>
      <c r="O85" s="534"/>
      <c r="P85" s="550"/>
    </row>
    <row r="86" spans="1:16" ht="24" customHeight="1">
      <c r="A86" s="531">
        <v>0.687499999999995</v>
      </c>
      <c r="B86" s="537"/>
      <c r="C86" s="533"/>
      <c r="D86" s="534"/>
      <c r="E86" s="534"/>
      <c r="F86" s="534"/>
      <c r="G86" s="534"/>
      <c r="H86" s="534"/>
      <c r="I86" s="535"/>
      <c r="J86" s="533"/>
      <c r="K86" s="534"/>
      <c r="L86" s="534"/>
      <c r="M86" s="534"/>
      <c r="N86" s="534"/>
      <c r="O86" s="534"/>
      <c r="P86" s="538"/>
    </row>
    <row r="87" spans="1:16" ht="24" customHeight="1">
      <c r="A87" s="531">
        <v>0.69097222222221699</v>
      </c>
      <c r="B87" s="537"/>
      <c r="C87" s="533"/>
      <c r="D87" s="534"/>
      <c r="E87" s="534"/>
      <c r="F87" s="534"/>
      <c r="G87" s="534"/>
      <c r="H87" s="534"/>
      <c r="I87" s="535"/>
      <c r="J87" s="533"/>
      <c r="K87" s="534"/>
      <c r="L87" s="534"/>
      <c r="M87" s="534"/>
      <c r="N87" s="534"/>
      <c r="O87" s="534"/>
      <c r="P87" s="550"/>
    </row>
    <row r="88" spans="1:16" ht="24" customHeight="1">
      <c r="A88" s="531">
        <v>0.69444444444443898</v>
      </c>
      <c r="B88" s="537"/>
      <c r="C88" s="533"/>
      <c r="D88" s="534"/>
      <c r="E88" s="534"/>
      <c r="F88" s="534"/>
      <c r="G88" s="534"/>
      <c r="H88" s="534"/>
      <c r="I88" s="535"/>
      <c r="J88" s="533"/>
      <c r="K88" s="534"/>
      <c r="L88" s="534"/>
      <c r="M88" s="534"/>
      <c r="N88" s="534"/>
      <c r="O88" s="534"/>
      <c r="P88" s="538"/>
    </row>
    <row r="89" spans="1:16" ht="24" customHeight="1">
      <c r="A89" s="531">
        <v>0.69791666666666097</v>
      </c>
      <c r="B89" s="537" t="s">
        <v>580</v>
      </c>
      <c r="C89" s="533"/>
      <c r="D89" s="534"/>
      <c r="E89" s="534"/>
      <c r="F89" s="534"/>
      <c r="G89" s="534"/>
      <c r="H89" s="534"/>
      <c r="I89" s="535"/>
      <c r="J89" s="533"/>
      <c r="K89" s="534"/>
      <c r="L89" s="534"/>
      <c r="M89" s="534"/>
      <c r="N89" s="534"/>
      <c r="O89" s="534"/>
      <c r="P89" s="550"/>
    </row>
    <row r="90" spans="1:16" ht="24" customHeight="1">
      <c r="A90" s="531">
        <v>0.70138888888888296</v>
      </c>
      <c r="B90" s="537"/>
      <c r="C90" s="533"/>
      <c r="D90" s="534"/>
      <c r="E90" s="534"/>
      <c r="F90" s="534"/>
      <c r="G90" s="534"/>
      <c r="H90" s="534"/>
      <c r="I90" s="535"/>
      <c r="J90" s="533"/>
      <c r="K90" s="534"/>
      <c r="L90" s="534"/>
      <c r="M90" s="534"/>
      <c r="N90" s="534"/>
      <c r="O90" s="534"/>
      <c r="P90" s="538"/>
    </row>
    <row r="91" spans="1:16" ht="24" customHeight="1">
      <c r="A91" s="531">
        <v>0.70486111111110505</v>
      </c>
      <c r="B91" s="537"/>
      <c r="C91" s="533"/>
      <c r="D91" s="534"/>
      <c r="E91" s="534"/>
      <c r="F91" s="534"/>
      <c r="G91" s="534"/>
      <c r="H91" s="534"/>
      <c r="I91" s="535"/>
      <c r="J91" s="533"/>
      <c r="K91" s="534"/>
      <c r="L91" s="534"/>
      <c r="M91" s="534"/>
      <c r="N91" s="534"/>
      <c r="O91" s="534"/>
      <c r="P91" s="550"/>
    </row>
    <row r="92" spans="1:16" ht="24" customHeight="1">
      <c r="A92" s="531">
        <v>0.70833333333332704</v>
      </c>
      <c r="B92" s="537"/>
      <c r="C92" s="533"/>
      <c r="D92" s="534"/>
      <c r="E92" s="534"/>
      <c r="F92" s="534"/>
      <c r="G92" s="534"/>
      <c r="H92" s="534"/>
      <c r="I92" s="535"/>
      <c r="J92" s="533"/>
      <c r="K92" s="534"/>
      <c r="L92" s="534"/>
      <c r="M92" s="534"/>
      <c r="N92" s="534"/>
      <c r="O92" s="534"/>
      <c r="P92" s="538"/>
    </row>
    <row r="93" spans="1:16" ht="24" customHeight="1">
      <c r="A93" s="531">
        <v>0.71180555555554903</v>
      </c>
      <c r="B93" s="537"/>
      <c r="C93" s="533"/>
      <c r="D93" s="534"/>
      <c r="E93" s="534"/>
      <c r="F93" s="534"/>
      <c r="G93" s="534"/>
      <c r="H93" s="534"/>
      <c r="I93" s="535"/>
      <c r="J93" s="533"/>
      <c r="K93" s="534"/>
      <c r="L93" s="534"/>
      <c r="M93" s="534"/>
      <c r="N93" s="534"/>
      <c r="O93" s="534"/>
      <c r="P93" s="550"/>
    </row>
    <row r="94" spans="1:16" ht="24" customHeight="1">
      <c r="A94" s="531">
        <v>0.71527777777777102</v>
      </c>
      <c r="B94" s="537"/>
      <c r="C94" s="533"/>
      <c r="D94" s="534"/>
      <c r="E94" s="534"/>
      <c r="F94" s="534"/>
      <c r="G94" s="534"/>
      <c r="H94" s="534"/>
      <c r="I94" s="535"/>
      <c r="J94" s="551">
        <v>3</v>
      </c>
      <c r="K94" s="534"/>
      <c r="L94" s="534"/>
      <c r="M94" s="534"/>
      <c r="N94" s="534"/>
      <c r="O94" s="534"/>
      <c r="P94" s="538"/>
    </row>
    <row r="95" spans="1:16" ht="24" customHeight="1">
      <c r="A95" s="531">
        <v>0.71874999999999301</v>
      </c>
      <c r="B95" s="537"/>
      <c r="C95" s="533"/>
      <c r="D95" s="534"/>
      <c r="E95" s="534"/>
      <c r="F95" s="534"/>
      <c r="G95" s="534"/>
      <c r="H95" s="534"/>
      <c r="I95" s="535"/>
      <c r="J95" s="533"/>
      <c r="K95" s="534"/>
      <c r="L95" s="534"/>
      <c r="M95" s="534"/>
      <c r="N95" s="534"/>
      <c r="O95" s="534"/>
      <c r="P95" s="550"/>
    </row>
    <row r="96" spans="1:16" ht="24" customHeight="1">
      <c r="A96" s="531">
        <v>0.72222222222221499</v>
      </c>
      <c r="B96" s="539">
        <v>3</v>
      </c>
      <c r="C96" s="533"/>
      <c r="D96" s="534"/>
      <c r="E96" s="534"/>
      <c r="F96" s="534"/>
      <c r="G96" s="534"/>
      <c r="H96" s="534"/>
      <c r="I96" s="535"/>
      <c r="J96" s="533"/>
      <c r="K96" s="534"/>
      <c r="L96" s="534"/>
      <c r="M96" s="534"/>
      <c r="N96" s="534"/>
      <c r="O96" s="534"/>
      <c r="P96" s="538"/>
    </row>
    <row r="97" spans="1:16" ht="24" customHeight="1">
      <c r="A97" s="531">
        <v>0.72569444444443698</v>
      </c>
      <c r="B97" s="537"/>
      <c r="C97" s="533"/>
      <c r="D97" s="534"/>
      <c r="E97" s="534"/>
      <c r="F97" s="534"/>
      <c r="G97" s="534"/>
      <c r="H97" s="534"/>
      <c r="I97" s="535"/>
      <c r="J97" s="533"/>
      <c r="K97" s="534"/>
      <c r="L97" s="534"/>
      <c r="M97" s="534"/>
      <c r="N97" s="534"/>
      <c r="O97" s="534"/>
      <c r="P97" s="550"/>
    </row>
    <row r="98" spans="1:16" ht="24" customHeight="1">
      <c r="A98" s="531">
        <v>0.72916666666665897</v>
      </c>
      <c r="B98" s="537"/>
      <c r="C98" s="533"/>
      <c r="D98" s="534"/>
      <c r="E98" s="534"/>
      <c r="F98" s="534"/>
      <c r="G98" s="534"/>
      <c r="H98" s="534"/>
      <c r="I98" s="535"/>
      <c r="J98" s="551">
        <v>5</v>
      </c>
      <c r="K98" s="534"/>
      <c r="L98" s="534"/>
      <c r="M98" s="534"/>
      <c r="N98" s="534"/>
      <c r="O98" s="534"/>
      <c r="P98" s="538"/>
    </row>
    <row r="99" spans="1:16" ht="24" customHeight="1">
      <c r="A99" s="531">
        <v>0.73263888888888096</v>
      </c>
      <c r="B99" s="537"/>
      <c r="C99" s="533"/>
      <c r="D99" s="534"/>
      <c r="E99" s="534"/>
      <c r="F99" s="534"/>
      <c r="G99" s="534"/>
      <c r="H99" s="534"/>
      <c r="I99" s="535"/>
      <c r="J99" s="533"/>
      <c r="K99" s="534"/>
      <c r="L99" s="534"/>
      <c r="M99" s="534"/>
      <c r="N99" s="534"/>
      <c r="O99" s="534"/>
      <c r="P99" s="550"/>
    </row>
    <row r="100" spans="1:16" ht="24" customHeight="1">
      <c r="A100" s="531">
        <v>0.73611111111110294</v>
      </c>
      <c r="B100" s="537"/>
      <c r="C100" s="533"/>
      <c r="D100" s="534"/>
      <c r="E100" s="534"/>
      <c r="F100" s="534"/>
      <c r="G100" s="534"/>
      <c r="H100" s="534"/>
      <c r="I100" s="535"/>
      <c r="J100" s="533"/>
      <c r="K100" s="534"/>
      <c r="L100" s="534"/>
      <c r="M100" s="534"/>
      <c r="N100" s="534"/>
      <c r="O100" s="534"/>
      <c r="P100" s="538"/>
    </row>
    <row r="101" spans="1:16" ht="24" customHeight="1">
      <c r="A101" s="531">
        <v>0.73958333333332504</v>
      </c>
      <c r="B101" s="537"/>
      <c r="C101" s="533"/>
      <c r="D101" s="534"/>
      <c r="E101" s="534"/>
      <c r="F101" s="534"/>
      <c r="G101" s="534"/>
      <c r="H101" s="534"/>
      <c r="I101" s="535"/>
      <c r="J101" s="533"/>
      <c r="K101" s="534"/>
      <c r="L101" s="534"/>
      <c r="M101" s="534"/>
      <c r="N101" s="534"/>
      <c r="O101" s="534"/>
      <c r="P101" s="550"/>
    </row>
    <row r="102" spans="1:16" ht="24" customHeight="1">
      <c r="A102" s="531">
        <v>0.74305555555554703</v>
      </c>
      <c r="B102" s="537"/>
      <c r="C102" s="533"/>
      <c r="D102" s="534"/>
      <c r="E102" s="534"/>
      <c r="F102" s="534"/>
      <c r="G102" s="534"/>
      <c r="H102" s="534"/>
      <c r="I102" s="535"/>
      <c r="J102" s="533"/>
      <c r="K102" s="534"/>
      <c r="L102" s="534"/>
      <c r="M102" s="534"/>
      <c r="N102" s="534"/>
      <c r="O102" s="534"/>
      <c r="P102" s="538"/>
    </row>
    <row r="103" spans="1:16" ht="24" customHeight="1"/>
    <row r="104" spans="1:16" ht="24" customHeight="1"/>
  </sheetData>
  <mergeCells count="2">
    <mergeCell ref="B7:C7"/>
    <mergeCell ref="I7:J7"/>
  </mergeCells>
  <pageMargins left="0.25" right="0.25" top="0.67013888888888895" bottom="0.29027777777777802" header="0.51180555555555496" footer="0.51180555555555496"/>
  <pageSetup paperSize="9" firstPageNumber="0" fitToHeight="2" orientation="landscape"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66"/>
  <sheetViews>
    <sheetView zoomScaleNormal="100" workbookViewId="0">
      <selection activeCell="B4" sqref="B4"/>
    </sheetView>
  </sheetViews>
  <sheetFormatPr baseColWidth="10" defaultColWidth="9.140625" defaultRowHeight="15"/>
  <cols>
    <col min="1" max="2" width="9.140625" customWidth="1"/>
    <col min="3" max="3" width="18.42578125" customWidth="1"/>
    <col min="4" max="4" width="14.140625" customWidth="1"/>
    <col min="5" max="1025" width="9.140625" customWidth="1"/>
  </cols>
  <sheetData>
    <row r="1" spans="1:16">
      <c r="A1">
        <v>6</v>
      </c>
      <c r="B1">
        <v>32</v>
      </c>
      <c r="C1">
        <v>7</v>
      </c>
      <c r="D1">
        <v>10</v>
      </c>
      <c r="E1">
        <v>12</v>
      </c>
      <c r="F1">
        <v>14</v>
      </c>
      <c r="G1">
        <v>16</v>
      </c>
      <c r="H1">
        <v>18</v>
      </c>
      <c r="I1">
        <v>20</v>
      </c>
      <c r="J1">
        <v>22</v>
      </c>
      <c r="K1">
        <v>24</v>
      </c>
      <c r="L1">
        <v>26</v>
      </c>
      <c r="M1">
        <v>28</v>
      </c>
    </row>
    <row r="2" spans="1:16">
      <c r="P2" t="str">
        <f>+Timetable4!S5</f>
        <v>Time Table 55C</v>
      </c>
    </row>
    <row r="3" spans="1:16" ht="15.75">
      <c r="A3" t="s">
        <v>114</v>
      </c>
      <c r="B3" t="s">
        <v>115</v>
      </c>
      <c r="C3" t="s">
        <v>12</v>
      </c>
      <c r="D3" s="136" t="s">
        <v>16</v>
      </c>
      <c r="E3" s="136" t="s">
        <v>30</v>
      </c>
      <c r="F3" s="136" t="s">
        <v>68</v>
      </c>
      <c r="G3" s="136" t="s">
        <v>72</v>
      </c>
      <c r="H3" s="136" t="s">
        <v>76</v>
      </c>
      <c r="I3" s="136" t="s">
        <v>80</v>
      </c>
      <c r="J3" s="136" t="s">
        <v>84</v>
      </c>
      <c r="K3" s="136" t="s">
        <v>88</v>
      </c>
      <c r="L3" s="136" t="s">
        <v>23</v>
      </c>
      <c r="M3" s="136" t="s">
        <v>94</v>
      </c>
      <c r="N3" s="137" t="s">
        <v>116</v>
      </c>
    </row>
    <row r="4" spans="1:16">
      <c r="A4" s="75" t="str">
        <f>+Timetable4!BF9</f>
        <v>AF</v>
      </c>
      <c r="B4" s="123" t="str">
        <f t="shared" ref="B4:B17" ca="1" si="0">INDIRECT("Timetable4!"&amp;$A4&amp;B$1)</f>
        <v>2nd Class</v>
      </c>
      <c r="C4" s="123" t="str">
        <f t="shared" ref="C4:C17" ca="1" si="1">CONCATENATE(INDIRECT("Timetable4!"&amp;$A4&amp;A$1)," ",INDIRECT("Timetable4!"&amp;$A4&amp;C$1))</f>
        <v>680 Freight</v>
      </c>
      <c r="D4" s="124">
        <f t="shared" ref="D4:M8" ca="1" si="2">INDIRECT("Timetable4!"&amp;$A4&amp;D$1)</f>
        <v>0.2946611111111111</v>
      </c>
      <c r="E4" s="124">
        <f t="shared" ca="1" si="2"/>
        <v>0.29286111111111107</v>
      </c>
      <c r="F4" s="124">
        <f t="shared" ca="1" si="2"/>
        <v>0.29106111111111105</v>
      </c>
      <c r="G4" s="124">
        <f t="shared" ca="1" si="2"/>
        <v>0.28051666666666664</v>
      </c>
      <c r="H4" s="124">
        <f t="shared" ca="1" si="2"/>
        <v>0.27781666666666666</v>
      </c>
      <c r="I4" s="124">
        <f t="shared" ca="1" si="2"/>
        <v>0.27121666666666666</v>
      </c>
      <c r="J4" s="124">
        <f t="shared" ca="1" si="2"/>
        <v>0.26761666666666667</v>
      </c>
      <c r="K4" s="124">
        <f t="shared" ca="1" si="2"/>
        <v>0.25539999999999996</v>
      </c>
      <c r="L4" s="124">
        <f t="shared" ca="1" si="2"/>
        <v>0.25269999999999998</v>
      </c>
      <c r="M4" s="124">
        <f t="shared" ca="1" si="2"/>
        <v>0.25</v>
      </c>
      <c r="N4" s="138">
        <f t="shared" ref="N4:N17" ca="1" si="3">MIN(D4:M4)</f>
        <v>0.25</v>
      </c>
    </row>
    <row r="5" spans="1:16">
      <c r="A5" s="75" t="str">
        <f>+Timetable4!BF10</f>
        <v>L</v>
      </c>
      <c r="B5" s="123" t="str">
        <f t="shared" ca="1" si="0"/>
        <v>1st Class</v>
      </c>
      <c r="C5" s="123" t="str">
        <f t="shared" ca="1" si="1"/>
        <v>1 Passenger</v>
      </c>
      <c r="D5" s="124">
        <f t="shared" ca="1" si="2"/>
        <v>0.25347222222222199</v>
      </c>
      <c r="E5" s="124">
        <f t="shared" ca="1" si="2"/>
        <v>0.25598611111111086</v>
      </c>
      <c r="F5" s="124">
        <f t="shared" ca="1" si="2"/>
        <v>0.25711111111111085</v>
      </c>
      <c r="G5" s="124">
        <f t="shared" ca="1" si="2"/>
        <v>0.25936111111111082</v>
      </c>
      <c r="H5" s="124">
        <f t="shared" ca="1" si="2"/>
        <v>0.26104861111111083</v>
      </c>
      <c r="I5" s="124">
        <f t="shared" ca="1" si="2"/>
        <v>0.26517361111111082</v>
      </c>
      <c r="J5" s="124">
        <f t="shared" ca="1" si="2"/>
        <v>0.26881249999999968</v>
      </c>
      <c r="K5" s="124">
        <f t="shared" ca="1" si="2"/>
        <v>0.26993749999999966</v>
      </c>
      <c r="L5" s="124">
        <f t="shared" ca="1" si="2"/>
        <v>0.27162499999999967</v>
      </c>
      <c r="M5" s="124">
        <f t="shared" ca="1" si="2"/>
        <v>0.27331249999999968</v>
      </c>
      <c r="N5" s="138">
        <f t="shared" ca="1" si="3"/>
        <v>0.25347222222222199</v>
      </c>
    </row>
    <row r="6" spans="1:16">
      <c r="A6" s="75" t="str">
        <f>+Timetable4!BF11</f>
        <v>V</v>
      </c>
      <c r="B6" s="123" t="str">
        <f t="shared" ca="1" si="0"/>
        <v>1st Class</v>
      </c>
      <c r="C6" s="123" t="str">
        <f t="shared" ca="1" si="1"/>
        <v>2 Passenger</v>
      </c>
      <c r="D6" s="124">
        <f t="shared" ca="1" si="2"/>
        <v>0.30247916666666669</v>
      </c>
      <c r="E6" s="124">
        <f t="shared" ca="1" si="2"/>
        <v>0.3013541666666667</v>
      </c>
      <c r="F6" s="124">
        <f t="shared" ca="1" si="2"/>
        <v>0.29884027777777783</v>
      </c>
      <c r="G6" s="124">
        <f t="shared" ca="1" si="2"/>
        <v>0.29659027777777786</v>
      </c>
      <c r="H6" s="124">
        <f t="shared" ca="1" si="2"/>
        <v>0.29490277777777785</v>
      </c>
      <c r="I6" s="124">
        <f t="shared" ca="1" si="2"/>
        <v>0.29077777777777786</v>
      </c>
      <c r="J6" s="124">
        <f t="shared" ca="1" si="2"/>
        <v>0.28852777777777788</v>
      </c>
      <c r="K6" s="124">
        <f t="shared" ca="1" si="2"/>
        <v>0.28601388888888901</v>
      </c>
      <c r="L6" s="124">
        <f t="shared" ca="1" si="2"/>
        <v>0.284326388888889</v>
      </c>
      <c r="M6" s="124">
        <f t="shared" ca="1" si="2"/>
        <v>0.28263888888888899</v>
      </c>
      <c r="N6" s="138">
        <f t="shared" ca="1" si="3"/>
        <v>0.28263888888888899</v>
      </c>
    </row>
    <row r="7" spans="1:16">
      <c r="A7" s="75" t="str">
        <f>+Timetable4!BF12</f>
        <v>H</v>
      </c>
      <c r="B7" s="123" t="str">
        <f t="shared" ca="1" si="0"/>
        <v>2nd Class</v>
      </c>
      <c r="C7" s="123" t="str">
        <f t="shared" ca="1" si="1"/>
        <v>681 Freight</v>
      </c>
      <c r="D7" s="124">
        <f t="shared" ca="1" si="2"/>
        <v>0.28819444444444398</v>
      </c>
      <c r="E7" s="124">
        <f t="shared" ca="1" si="2"/>
        <v>0.29138333333333288</v>
      </c>
      <c r="F7" s="124">
        <f t="shared" ca="1" si="2"/>
        <v>0.30359999999999959</v>
      </c>
      <c r="G7" s="124">
        <f t="shared" ca="1" si="2"/>
        <v>0.30719999999999958</v>
      </c>
      <c r="H7" s="124">
        <f t="shared" ca="1" si="2"/>
        <v>0.31198333333333289</v>
      </c>
      <c r="I7" s="124">
        <f t="shared" ca="1" si="2"/>
        <v>0.31858333333333289</v>
      </c>
      <c r="J7" s="124">
        <f t="shared" ca="1" si="2"/>
        <v>0.3291277777777773</v>
      </c>
      <c r="K7" s="124">
        <f t="shared" ca="1" si="2"/>
        <v>0.33092777777777732</v>
      </c>
      <c r="L7" s="124">
        <f t="shared" ca="1" si="2"/>
        <v>0.3336277777777773</v>
      </c>
      <c r="M7" s="124">
        <f t="shared" ca="1" si="2"/>
        <v>0.33632777777777728</v>
      </c>
      <c r="N7" s="138">
        <f t="shared" ca="1" si="3"/>
        <v>0.28819444444444398</v>
      </c>
    </row>
    <row r="8" spans="1:16">
      <c r="A8" s="75" t="str">
        <f>+Timetable4!BF13</f>
        <v>Z</v>
      </c>
      <c r="B8" s="123" t="str">
        <f t="shared" ca="1" si="0"/>
        <v>1st Class</v>
      </c>
      <c r="C8" s="123" t="str">
        <f t="shared" ca="1" si="1"/>
        <v>202 Mail</v>
      </c>
      <c r="D8" s="124">
        <f t="shared" ca="1" si="2"/>
        <v>0.32261805555555556</v>
      </c>
      <c r="E8" s="124">
        <f t="shared" ca="1" si="2"/>
        <v>0.32149305555555557</v>
      </c>
      <c r="F8" s="124">
        <f t="shared" ca="1" si="2"/>
        <v>0.31689583333333338</v>
      </c>
      <c r="G8" s="124">
        <f t="shared" ca="1" si="2"/>
        <v>0.3146458333333334</v>
      </c>
      <c r="H8" s="124">
        <f t="shared" ca="1" si="2"/>
        <v>0.31295833333333339</v>
      </c>
      <c r="I8" s="124">
        <f t="shared" ca="1" si="2"/>
        <v>0.3088333333333334</v>
      </c>
      <c r="J8" s="124">
        <f t="shared" ca="1" si="2"/>
        <v>0.30311111111111122</v>
      </c>
      <c r="K8" s="124">
        <f t="shared" ca="1" si="2"/>
        <v>0.29851388888888902</v>
      </c>
      <c r="L8" s="124">
        <f t="shared" ca="1" si="2"/>
        <v>0.29682638888888901</v>
      </c>
      <c r="M8" s="124">
        <f t="shared" ca="1" si="2"/>
        <v>0.29513888888888901</v>
      </c>
      <c r="N8" s="138">
        <f t="shared" ca="1" si="3"/>
        <v>0.29513888888888901</v>
      </c>
    </row>
    <row r="9" spans="1:16">
      <c r="A9" s="75" t="str">
        <f>+Timetable4!BF14</f>
        <v>D</v>
      </c>
      <c r="B9" s="123" t="str">
        <f t="shared" ca="1" si="0"/>
        <v>2nd Class</v>
      </c>
      <c r="C9" s="123" t="str">
        <f t="shared" ca="1" si="1"/>
        <v>407 Passenger</v>
      </c>
      <c r="D9" s="124">
        <f t="shared" ref="D9:J11" ca="1" si="4">INDIRECT("Timetable4!"&amp;$A9&amp;D$1)</f>
        <v>0.31666666666666698</v>
      </c>
      <c r="E9" s="124">
        <f t="shared" ca="1" si="4"/>
        <v>0.31955555555555587</v>
      </c>
      <c r="F9" s="124">
        <f t="shared" ca="1" si="4"/>
        <v>0.32105555555555587</v>
      </c>
      <c r="G9" s="124">
        <f t="shared" ca="1" si="4"/>
        <v>0.32405555555555587</v>
      </c>
      <c r="H9" s="124">
        <f t="shared" ca="1" si="4"/>
        <v>0.32769444444444473</v>
      </c>
      <c r="I9" s="124">
        <f t="shared" ca="1" si="4"/>
        <v>0.33666666666666695</v>
      </c>
      <c r="J9" s="124">
        <f t="shared" ca="1" si="4"/>
        <v>0.34105555555555583</v>
      </c>
      <c r="K9" s="124"/>
      <c r="L9" s="124"/>
      <c r="M9" s="124"/>
      <c r="N9" s="138">
        <f t="shared" ca="1" si="3"/>
        <v>0.31666666666666698</v>
      </c>
    </row>
    <row r="10" spans="1:16">
      <c r="A10" s="75" t="str">
        <f>+Timetable4!BF15</f>
        <v>J</v>
      </c>
      <c r="B10" s="123" t="str">
        <f t="shared" ca="1" si="0"/>
        <v>2nd Class</v>
      </c>
      <c r="C10" s="123" t="str">
        <f t="shared" ca="1" si="1"/>
        <v>691 Freight</v>
      </c>
      <c r="D10" s="124">
        <f t="shared" ca="1" si="4"/>
        <v>0.34375</v>
      </c>
      <c r="E10" s="124">
        <f t="shared" ca="1" si="4"/>
        <v>0.34902222222222223</v>
      </c>
      <c r="F10" s="124">
        <f t="shared" ca="1" si="4"/>
        <v>0.36123888888888894</v>
      </c>
      <c r="G10" s="124">
        <f t="shared" ca="1" si="4"/>
        <v>0.36483888888888893</v>
      </c>
      <c r="H10" s="124">
        <f t="shared" ca="1" si="4"/>
        <v>0.37170555555555557</v>
      </c>
      <c r="I10" s="124">
        <f t="shared" ca="1" si="4"/>
        <v>0.37830555555555556</v>
      </c>
      <c r="J10" s="124">
        <f t="shared" ca="1" si="4"/>
        <v>0.38884999999999997</v>
      </c>
      <c r="K10" s="124">
        <f ca="1">INDIRECT("Timetable4!"&amp;$A10&amp;K$1)</f>
        <v>0.39065</v>
      </c>
      <c r="L10" s="124">
        <f ca="1">INDIRECT("Timetable4!"&amp;$A10&amp;L$1)</f>
        <v>0.39334999999999998</v>
      </c>
      <c r="M10" s="124">
        <f ca="1">INDIRECT("Timetable4!"&amp;$A10&amp;M$1)</f>
        <v>0.39604999999999996</v>
      </c>
      <c r="N10" s="138">
        <f t="shared" ca="1" si="3"/>
        <v>0.34375</v>
      </c>
    </row>
    <row r="11" spans="1:16">
      <c r="A11" s="75" t="str">
        <f>+Timetable4!BF16</f>
        <v>AB</v>
      </c>
      <c r="B11" s="123" t="str">
        <f t="shared" ca="1" si="0"/>
        <v>2nd Class</v>
      </c>
      <c r="C11" s="123" t="str">
        <f t="shared" ca="1" si="1"/>
        <v>408 Passenger</v>
      </c>
      <c r="D11" s="124">
        <f t="shared" ca="1" si="4"/>
        <v>0.37022222222222195</v>
      </c>
      <c r="E11" s="124">
        <f t="shared" ca="1" si="4"/>
        <v>0.36872222222222195</v>
      </c>
      <c r="F11" s="124">
        <f t="shared" ca="1" si="4"/>
        <v>0.36583333333333307</v>
      </c>
      <c r="G11" s="124">
        <f t="shared" ca="1" si="4"/>
        <v>0.36283333333333306</v>
      </c>
      <c r="H11" s="124">
        <f t="shared" ca="1" si="4"/>
        <v>0.36058333333333309</v>
      </c>
      <c r="I11" s="124">
        <f t="shared" ca="1" si="4"/>
        <v>0.3536944444444442</v>
      </c>
      <c r="J11" s="124">
        <f t="shared" ca="1" si="4"/>
        <v>0.34722222222222199</v>
      </c>
      <c r="K11" s="124"/>
      <c r="L11" s="124"/>
      <c r="M11" s="124"/>
      <c r="N11" s="138">
        <f t="shared" ca="1" si="3"/>
        <v>0.34722222222222199</v>
      </c>
    </row>
    <row r="12" spans="1:16">
      <c r="A12" s="75" t="str">
        <f>+Timetable4!BF17</f>
        <v>AD</v>
      </c>
      <c r="B12" s="123" t="str">
        <f t="shared" ca="1" si="0"/>
        <v>2nd Class</v>
      </c>
      <c r="C12" s="123" t="str">
        <f t="shared" ca="1" si="1"/>
        <v>456 Passenger</v>
      </c>
      <c r="D12" s="124"/>
      <c r="E12" s="124">
        <f t="shared" ref="E12:M17" ca="1" si="5">INDIRECT("Timetable4!"&amp;$A12&amp;E$1)</f>
        <v>0.38097222222222166</v>
      </c>
      <c r="F12" s="124">
        <f t="shared" ca="1" si="5"/>
        <v>0.37808333333333277</v>
      </c>
      <c r="G12" s="124">
        <f t="shared" ca="1" si="5"/>
        <v>0.37508333333333277</v>
      </c>
      <c r="H12" s="124">
        <f t="shared" ca="1" si="5"/>
        <v>0.37283333333333279</v>
      </c>
      <c r="I12" s="124">
        <f t="shared" ca="1" si="5"/>
        <v>0.36594444444444391</v>
      </c>
      <c r="J12" s="124">
        <f t="shared" ca="1" si="5"/>
        <v>0.36155555555555502</v>
      </c>
      <c r="K12" s="124">
        <f t="shared" ca="1" si="5"/>
        <v>0.35658333333333281</v>
      </c>
      <c r="L12" s="124">
        <f t="shared" ca="1" si="5"/>
        <v>0.35433333333333283</v>
      </c>
      <c r="M12" s="124">
        <f t="shared" ca="1" si="5"/>
        <v>0.35069444444444398</v>
      </c>
      <c r="N12" s="138">
        <f t="shared" ca="1" si="3"/>
        <v>0.35069444444444398</v>
      </c>
    </row>
    <row r="13" spans="1:16">
      <c r="A13" s="75" t="str">
        <f>+Timetable4!BF18</f>
        <v>AH</v>
      </c>
      <c r="B13" s="123" t="str">
        <f t="shared" ca="1" si="0"/>
        <v>2nd Class</v>
      </c>
      <c r="C13" s="123" t="str">
        <f t="shared" ca="1" si="1"/>
        <v>692 Freight</v>
      </c>
      <c r="D13" s="124">
        <f ca="1">INDIRECT("Timetable4!"&amp;$A13&amp;D$1)</f>
        <v>0.41618888888888939</v>
      </c>
      <c r="E13" s="124">
        <f t="shared" ca="1" si="5"/>
        <v>0.41438888888888936</v>
      </c>
      <c r="F13" s="124">
        <f t="shared" ca="1" si="5"/>
        <v>0.41258888888888934</v>
      </c>
      <c r="G13" s="124">
        <f t="shared" ca="1" si="5"/>
        <v>0.39857222222222266</v>
      </c>
      <c r="H13" s="124">
        <f t="shared" ca="1" si="5"/>
        <v>0.39587222222222268</v>
      </c>
      <c r="I13" s="124">
        <f t="shared" ca="1" si="5"/>
        <v>0.38927222222222269</v>
      </c>
      <c r="J13" s="124">
        <f t="shared" ca="1" si="5"/>
        <v>0.38567222222222269</v>
      </c>
      <c r="K13" s="124">
        <f t="shared" ca="1" si="5"/>
        <v>0.37345555555555598</v>
      </c>
      <c r="L13" s="124">
        <f t="shared" ca="1" si="5"/>
        <v>0.370755555555556</v>
      </c>
      <c r="M13" s="124">
        <f t="shared" ca="1" si="5"/>
        <v>0.36805555555555602</v>
      </c>
      <c r="N13" s="138">
        <f t="shared" ca="1" si="3"/>
        <v>0.36805555555555602</v>
      </c>
    </row>
    <row r="14" spans="1:16">
      <c r="A14" s="75" t="str">
        <f>+Timetable4!BF19</f>
        <v>P</v>
      </c>
      <c r="B14" s="123" t="str">
        <f t="shared" ca="1" si="0"/>
        <v>1st Class</v>
      </c>
      <c r="C14" s="123" t="str">
        <f t="shared" ca="1" si="1"/>
        <v>203 Mail</v>
      </c>
      <c r="D14" s="124">
        <f ca="1">INDIRECT("Timetable4!"&amp;$A14&amp;D$1)</f>
        <v>0.40277777777777801</v>
      </c>
      <c r="E14" s="124">
        <f t="shared" ca="1" si="5"/>
        <v>0.40737500000000021</v>
      </c>
      <c r="F14" s="124">
        <f t="shared" ca="1" si="5"/>
        <v>0.41058333333333352</v>
      </c>
      <c r="G14" s="124">
        <f t="shared" ca="1" si="5"/>
        <v>0.4128333333333335</v>
      </c>
      <c r="H14" s="124">
        <f t="shared" ca="1" si="5"/>
        <v>0.4145208333333335</v>
      </c>
      <c r="I14" s="124">
        <f t="shared" ca="1" si="5"/>
        <v>0.4221180555555557</v>
      </c>
      <c r="J14" s="124">
        <f t="shared" ca="1" si="5"/>
        <v>0.42784027777777789</v>
      </c>
      <c r="K14" s="124">
        <f t="shared" ca="1" si="5"/>
        <v>0.42896527777777788</v>
      </c>
      <c r="L14" s="124">
        <f t="shared" ca="1" si="5"/>
        <v>0.43065277777777788</v>
      </c>
      <c r="M14" s="124">
        <f t="shared" ca="1" si="5"/>
        <v>0.43234027777777789</v>
      </c>
      <c r="N14" s="138">
        <f t="shared" ca="1" si="3"/>
        <v>0.40277777777777801</v>
      </c>
    </row>
    <row r="15" spans="1:16">
      <c r="A15" s="75" t="str">
        <f>+Timetable4!BF20</f>
        <v>X</v>
      </c>
      <c r="B15" s="123" t="str">
        <f t="shared" ca="1" si="0"/>
        <v>1st Class</v>
      </c>
      <c r="C15" s="123" t="str">
        <f t="shared" ca="1" si="1"/>
        <v>26 Passenger</v>
      </c>
      <c r="D15" s="124">
        <f ca="1">INDIRECT("Timetable4!"&amp;$A15&amp;D$1)</f>
        <v>0.42470138888888881</v>
      </c>
      <c r="E15" s="124">
        <f t="shared" ca="1" si="5"/>
        <v>0.42357638888888882</v>
      </c>
      <c r="F15" s="124">
        <f t="shared" ca="1" si="5"/>
        <v>0.42106249999999995</v>
      </c>
      <c r="G15" s="124">
        <f t="shared" ca="1" si="5"/>
        <v>0.41881249999999998</v>
      </c>
      <c r="H15" s="124">
        <f t="shared" ca="1" si="5"/>
        <v>0.41712499999999997</v>
      </c>
      <c r="I15" s="124">
        <f t="shared" ca="1" si="5"/>
        <v>0.41299999999999998</v>
      </c>
      <c r="J15" s="124">
        <f t="shared" ca="1" si="5"/>
        <v>0.41075</v>
      </c>
      <c r="K15" s="124">
        <f t="shared" ca="1" si="5"/>
        <v>0.40962500000000002</v>
      </c>
      <c r="L15" s="124">
        <f t="shared" ca="1" si="5"/>
        <v>0.40793750000000001</v>
      </c>
      <c r="M15" s="124">
        <f t="shared" ca="1" si="5"/>
        <v>0.40625</v>
      </c>
      <c r="N15" s="138">
        <f t="shared" ca="1" si="3"/>
        <v>0.40625</v>
      </c>
    </row>
    <row r="16" spans="1:16" ht="15.75">
      <c r="A16" s="75" t="str">
        <f>+Timetable4!BF21</f>
        <v>F</v>
      </c>
      <c r="B16" s="139" t="str">
        <f t="shared" ca="1" si="0"/>
        <v>2nd Class</v>
      </c>
      <c r="C16" s="123" t="str">
        <f t="shared" ca="1" si="1"/>
        <v>457 Passenger</v>
      </c>
      <c r="D16" s="124"/>
      <c r="E16" s="124">
        <f t="shared" ca="1" si="5"/>
        <v>0.43055555555555602</v>
      </c>
      <c r="F16" s="124">
        <f t="shared" ca="1" si="5"/>
        <v>0.43205555555555603</v>
      </c>
      <c r="G16" s="124">
        <f t="shared" ca="1" si="5"/>
        <v>0.43505555555555603</v>
      </c>
      <c r="H16" s="124">
        <f t="shared" ca="1" si="5"/>
        <v>0.43869444444444489</v>
      </c>
      <c r="I16" s="124">
        <f t="shared" ca="1" si="5"/>
        <v>0.44558333333333378</v>
      </c>
      <c r="J16" s="124">
        <f t="shared" ca="1" si="5"/>
        <v>0.45205555555555599</v>
      </c>
      <c r="K16" s="124">
        <f t="shared" ca="1" si="5"/>
        <v>0.45355555555555599</v>
      </c>
      <c r="L16" s="124">
        <f t="shared" ca="1" si="5"/>
        <v>0.45719444444444485</v>
      </c>
      <c r="M16" s="124">
        <f t="shared" ca="1" si="5"/>
        <v>0.45944444444444482</v>
      </c>
      <c r="N16" s="138">
        <f t="shared" ca="1" si="3"/>
        <v>0.43055555555555602</v>
      </c>
    </row>
    <row r="17" spans="1:14" ht="15.75">
      <c r="A17" s="75" t="str">
        <f>+Timetable4!BF22</f>
        <v>N</v>
      </c>
      <c r="B17" s="139" t="str">
        <f t="shared" ca="1" si="0"/>
        <v>1st Class</v>
      </c>
      <c r="C17" s="123" t="str">
        <f t="shared" ca="1" si="1"/>
        <v>27 Passenger</v>
      </c>
      <c r="D17" s="124">
        <f ca="1">INDIRECT("Timetable4!"&amp;$A17&amp;D$1)</f>
        <v>0.44097222222222199</v>
      </c>
      <c r="E17" s="124">
        <f t="shared" ca="1" si="5"/>
        <v>0.44348611111111086</v>
      </c>
      <c r="F17" s="124">
        <f t="shared" ca="1" si="5"/>
        <v>0.44461111111111085</v>
      </c>
      <c r="G17" s="124">
        <f t="shared" ca="1" si="5"/>
        <v>0.44686111111111082</v>
      </c>
      <c r="H17" s="124">
        <f t="shared" ca="1" si="5"/>
        <v>0.44854861111111083</v>
      </c>
      <c r="I17" s="124">
        <f t="shared" ca="1" si="5"/>
        <v>0.45267361111111082</v>
      </c>
      <c r="J17" s="124">
        <f t="shared" ca="1" si="5"/>
        <v>0.45631249999999968</v>
      </c>
      <c r="K17" s="124">
        <f t="shared" ca="1" si="5"/>
        <v>0.45743749999999966</v>
      </c>
      <c r="L17" s="124">
        <f t="shared" ca="1" si="5"/>
        <v>0.45912499999999967</v>
      </c>
      <c r="M17" s="124">
        <f t="shared" ca="1" si="5"/>
        <v>0.46081249999999968</v>
      </c>
      <c r="N17" s="138">
        <f t="shared" ca="1" si="3"/>
        <v>0.44097222222222199</v>
      </c>
    </row>
    <row r="21" spans="1:14">
      <c r="C21" s="123"/>
      <c r="D21" s="140"/>
    </row>
    <row r="23" spans="1:14">
      <c r="A23" s="75"/>
      <c r="B23" s="141">
        <v>1</v>
      </c>
      <c r="C23" s="123" t="str">
        <f t="shared" ref="C23:C36" ca="1" si="6">+C4</f>
        <v>680 Freight</v>
      </c>
      <c r="D23" s="124"/>
    </row>
    <row r="24" spans="1:14" ht="15.75" customHeight="1">
      <c r="A24" s="142"/>
      <c r="B24" s="141">
        <v>2</v>
      </c>
      <c r="C24" s="123" t="str">
        <f t="shared" ca="1" si="6"/>
        <v>1 Passenger</v>
      </c>
      <c r="D24" s="124"/>
    </row>
    <row r="25" spans="1:14">
      <c r="A25" s="143"/>
      <c r="B25" s="141">
        <v>3</v>
      </c>
      <c r="C25" s="123" t="str">
        <f t="shared" ca="1" si="6"/>
        <v>2 Passenger</v>
      </c>
      <c r="D25" s="124"/>
    </row>
    <row r="26" spans="1:14" ht="15.75">
      <c r="A26" s="139"/>
      <c r="B26" s="141">
        <v>4</v>
      </c>
      <c r="C26" s="123" t="str">
        <f t="shared" ca="1" si="6"/>
        <v>681 Freight</v>
      </c>
      <c r="D26" s="124"/>
    </row>
    <row r="27" spans="1:14">
      <c r="A27" s="144"/>
      <c r="B27" s="141">
        <v>5</v>
      </c>
      <c r="C27" s="123" t="str">
        <f t="shared" ca="1" si="6"/>
        <v>202 Mail</v>
      </c>
      <c r="D27" s="124"/>
    </row>
    <row r="28" spans="1:14">
      <c r="A28" s="145"/>
      <c r="B28" s="141">
        <v>6</v>
      </c>
      <c r="C28" s="123" t="str">
        <f t="shared" ca="1" si="6"/>
        <v>407 Passenger</v>
      </c>
      <c r="D28" s="124"/>
    </row>
    <row r="29" spans="1:14">
      <c r="A29" s="144"/>
      <c r="B29" s="141">
        <v>7</v>
      </c>
      <c r="C29" s="123" t="str">
        <f t="shared" ca="1" si="6"/>
        <v>691 Freight</v>
      </c>
      <c r="D29" s="124"/>
    </row>
    <row r="30" spans="1:14">
      <c r="A30" s="144"/>
      <c r="B30" s="141">
        <v>8</v>
      </c>
      <c r="C30" s="123" t="str">
        <f t="shared" ca="1" si="6"/>
        <v>408 Passenger</v>
      </c>
      <c r="D30" s="124"/>
    </row>
    <row r="31" spans="1:14">
      <c r="A31" s="145"/>
      <c r="B31" s="141">
        <v>9</v>
      </c>
      <c r="C31" s="123" t="str">
        <f t="shared" ca="1" si="6"/>
        <v>456 Passenger</v>
      </c>
      <c r="D31" s="124"/>
    </row>
    <row r="32" spans="1:14">
      <c r="A32" s="144"/>
      <c r="B32" s="141">
        <v>10</v>
      </c>
      <c r="C32" s="123" t="str">
        <f t="shared" ca="1" si="6"/>
        <v>692 Freight</v>
      </c>
      <c r="D32" s="124"/>
    </row>
    <row r="33" spans="1:20">
      <c r="A33" s="144"/>
      <c r="B33" s="141">
        <v>11</v>
      </c>
      <c r="C33" s="123" t="str">
        <f t="shared" ca="1" si="6"/>
        <v>203 Mail</v>
      </c>
      <c r="D33" s="124"/>
    </row>
    <row r="34" spans="1:20" ht="15.75">
      <c r="A34" s="136"/>
      <c r="B34" s="141">
        <v>12</v>
      </c>
      <c r="C34" s="123" t="str">
        <f t="shared" ca="1" si="6"/>
        <v>26 Passenger</v>
      </c>
      <c r="D34" s="124"/>
    </row>
    <row r="35" spans="1:20">
      <c r="A35" s="144"/>
      <c r="B35" s="141">
        <v>13</v>
      </c>
      <c r="C35" s="123" t="str">
        <f t="shared" ca="1" si="6"/>
        <v>457 Passenger</v>
      </c>
      <c r="D35" s="124"/>
    </row>
    <row r="36" spans="1:20">
      <c r="A36" s="144"/>
      <c r="B36" s="141">
        <v>14</v>
      </c>
      <c r="C36" s="123" t="str">
        <f t="shared" ca="1" si="6"/>
        <v>27 Passenger</v>
      </c>
      <c r="D36" s="124"/>
    </row>
    <row r="37" spans="1:20">
      <c r="B37" s="141"/>
      <c r="C37" s="123"/>
    </row>
    <row r="42" spans="1:20">
      <c r="B42" s="49" t="s">
        <v>117</v>
      </c>
      <c r="C42" s="49"/>
      <c r="D42" s="49"/>
    </row>
    <row r="45" spans="1:20">
      <c r="B45" s="52"/>
      <c r="C45" s="54">
        <f>+Timetable4!D6</f>
        <v>407</v>
      </c>
      <c r="D45" s="54">
        <f>+Timetable4!F6</f>
        <v>457</v>
      </c>
      <c r="E45" s="54">
        <f>+Timetable4!H6</f>
        <v>681</v>
      </c>
      <c r="F45" s="54">
        <f>+Timetable4!J6</f>
        <v>691</v>
      </c>
      <c r="G45" s="54">
        <f>+Timetable4!L6</f>
        <v>1</v>
      </c>
      <c r="H45" s="54">
        <f>+Timetable4!N6</f>
        <v>27</v>
      </c>
      <c r="I45" s="54">
        <f>+Timetable4!P6</f>
        <v>203</v>
      </c>
      <c r="J45" s="54"/>
      <c r="K45" s="54"/>
      <c r="L45" s="54"/>
      <c r="M45" s="54"/>
      <c r="N45" s="54">
        <f>+Timetable4!V6</f>
        <v>2</v>
      </c>
      <c r="O45" s="54">
        <f>+Timetable4!X6</f>
        <v>26</v>
      </c>
      <c r="P45" s="54">
        <f>+Timetable4!Z6</f>
        <v>202</v>
      </c>
      <c r="Q45" s="54">
        <f>+Timetable4!AB6</f>
        <v>408</v>
      </c>
      <c r="R45" s="54">
        <f>+Timetable4!AD6</f>
        <v>456</v>
      </c>
      <c r="S45" s="54">
        <f>+Timetable4!AF6</f>
        <v>680</v>
      </c>
      <c r="T45" s="55">
        <f>+Timetable4!AH6</f>
        <v>692</v>
      </c>
    </row>
    <row r="46" spans="1:20">
      <c r="B46" s="59"/>
      <c r="C46" s="80" t="str">
        <f>+Timetable4!D7</f>
        <v>Passenger</v>
      </c>
      <c r="D46" s="80" t="str">
        <f>+Timetable4!F7</f>
        <v>Passenger</v>
      </c>
      <c r="E46" s="80" t="str">
        <f>+Timetable4!H7</f>
        <v>Freight</v>
      </c>
      <c r="F46" s="80" t="str">
        <f>+Timetable4!J7</f>
        <v>Freight</v>
      </c>
      <c r="G46" s="80" t="str">
        <f>+Timetable4!L7</f>
        <v>Passenger</v>
      </c>
      <c r="H46" s="80" t="str">
        <f>+Timetable4!N7</f>
        <v>Passenger</v>
      </c>
      <c r="I46" s="80" t="str">
        <f>+Timetable4!P7</f>
        <v>Mail</v>
      </c>
      <c r="J46" s="80"/>
      <c r="K46" s="80"/>
      <c r="L46" s="80"/>
      <c r="M46" s="80"/>
      <c r="N46" s="80" t="str">
        <f>+Timetable4!V7</f>
        <v>Passenger</v>
      </c>
      <c r="O46" s="80" t="str">
        <f>+Timetable4!X7</f>
        <v>Passenger</v>
      </c>
      <c r="P46" s="80" t="str">
        <f>+Timetable4!Z7</f>
        <v>Mail</v>
      </c>
      <c r="Q46" s="80" t="str">
        <f>+Timetable4!AB7</f>
        <v>Passenger</v>
      </c>
      <c r="R46" s="80" t="str">
        <f>+Timetable4!AD7</f>
        <v>Passenger</v>
      </c>
      <c r="S46" s="80" t="str">
        <f>+Timetable4!AF7</f>
        <v>Freight</v>
      </c>
      <c r="T46" s="91" t="str">
        <f>+Timetable4!AH7</f>
        <v>Freight</v>
      </c>
    </row>
    <row r="47" spans="1:20">
      <c r="B47" s="59"/>
      <c r="C47" s="80" t="str">
        <f>+Timetable4!D8</f>
        <v>Daily</v>
      </c>
      <c r="D47" s="80" t="str">
        <f>+Timetable4!F8</f>
        <v>Daily</v>
      </c>
      <c r="E47" s="80" t="str">
        <f>+Timetable4!H8</f>
        <v>Daily</v>
      </c>
      <c r="F47" s="80" t="str">
        <f>+Timetable4!J8</f>
        <v>Daily</v>
      </c>
      <c r="G47" s="80" t="str">
        <f>+Timetable4!L8</f>
        <v>Daily</v>
      </c>
      <c r="H47" s="80" t="str">
        <f>+Timetable4!N8</f>
        <v>Daily</v>
      </c>
      <c r="I47" s="80" t="str">
        <f>+Timetable4!P8</f>
        <v>Daily</v>
      </c>
      <c r="J47" s="80"/>
      <c r="K47" s="80"/>
      <c r="L47" s="80"/>
      <c r="M47" s="80"/>
      <c r="N47" s="80" t="str">
        <f>+Timetable4!V8</f>
        <v>Daily</v>
      </c>
      <c r="O47" s="80" t="str">
        <f>+Timetable4!X8</f>
        <v>Daily</v>
      </c>
      <c r="P47" s="80" t="str">
        <f>+Timetable4!Z8</f>
        <v>Daily</v>
      </c>
      <c r="Q47" s="80" t="str">
        <f>+Timetable4!AB8</f>
        <v>Daily</v>
      </c>
      <c r="R47" s="80" t="str">
        <f>+Timetable4!AD8</f>
        <v>Daily</v>
      </c>
      <c r="S47" s="80" t="str">
        <f>+Timetable4!AF8</f>
        <v>Daily</v>
      </c>
      <c r="T47" s="91" t="str">
        <f>+Timetable4!AH8</f>
        <v>Daily</v>
      </c>
    </row>
    <row r="48" spans="1:20">
      <c r="B48" s="52" t="str">
        <f>+Timetable4!S10</f>
        <v>Parkwater</v>
      </c>
      <c r="C48" s="146"/>
      <c r="D48" s="146"/>
      <c r="E48" s="146"/>
      <c r="F48" s="146"/>
      <c r="G48" s="146"/>
      <c r="H48" s="146"/>
      <c r="I48" s="146"/>
      <c r="J48" s="146"/>
      <c r="K48" s="146"/>
      <c r="L48" s="146"/>
      <c r="M48" s="146"/>
      <c r="N48" s="146"/>
      <c r="O48" s="146"/>
      <c r="P48" s="146"/>
      <c r="Q48" s="146"/>
      <c r="R48" s="146"/>
      <c r="S48" s="146"/>
      <c r="T48" s="147"/>
    </row>
    <row r="49" spans="2:20">
      <c r="B49" s="59"/>
      <c r="C49" s="148"/>
      <c r="D49" s="148"/>
      <c r="E49" s="148"/>
      <c r="F49" s="148"/>
      <c r="G49" s="148"/>
      <c r="H49" s="148"/>
      <c r="I49" s="148"/>
      <c r="J49" s="148"/>
      <c r="K49" s="148"/>
      <c r="L49" s="148"/>
      <c r="M49" s="148"/>
      <c r="N49" s="148"/>
      <c r="O49" s="148"/>
      <c r="P49" s="148"/>
      <c r="Q49" s="148"/>
      <c r="R49" s="148"/>
      <c r="S49" s="148"/>
      <c r="T49" s="149"/>
    </row>
    <row r="50" spans="2:20">
      <c r="B50" s="59" t="str">
        <f>+Timetable4!S12</f>
        <v>Hoquiam</v>
      </c>
      <c r="C50" s="150">
        <v>1.38888888888889E-3</v>
      </c>
      <c r="D50" s="151">
        <v>1.38888888888889E-3</v>
      </c>
      <c r="E50" s="148">
        <v>1.38888888888889E-3</v>
      </c>
      <c r="F50" s="148">
        <v>3.4722222222222199E-3</v>
      </c>
      <c r="G50" s="151">
        <v>1.38888888888889E-3</v>
      </c>
      <c r="H50" s="151">
        <v>1.38888888888889E-3</v>
      </c>
      <c r="I50" s="148">
        <v>3.4722222222222199E-3</v>
      </c>
      <c r="J50" s="148"/>
      <c r="K50" s="148"/>
      <c r="L50" s="148"/>
      <c r="M50" s="148"/>
      <c r="N50" s="151">
        <v>1.38888888888889E-3</v>
      </c>
      <c r="O50" s="151">
        <v>1.38888888888889E-3</v>
      </c>
      <c r="P50" s="148">
        <v>3.4722222222222199E-3</v>
      </c>
      <c r="Q50" s="151">
        <v>1.38888888888889E-3</v>
      </c>
      <c r="R50" s="151">
        <v>1.38888888888889E-3</v>
      </c>
      <c r="S50" s="148"/>
      <c r="T50" s="149"/>
    </row>
    <row r="51" spans="2:20">
      <c r="B51" s="59"/>
      <c r="C51" s="152"/>
      <c r="D51" s="148"/>
      <c r="E51" s="148"/>
      <c r="F51" s="148"/>
      <c r="G51" s="148"/>
      <c r="H51" s="148"/>
      <c r="J51" s="148"/>
      <c r="K51" s="148"/>
      <c r="L51" s="148"/>
      <c r="M51" s="148"/>
      <c r="N51" s="148"/>
      <c r="O51" s="148"/>
      <c r="Q51" s="148"/>
      <c r="R51" s="148"/>
      <c r="S51" s="148"/>
      <c r="T51" s="149"/>
    </row>
    <row r="52" spans="2:20">
      <c r="B52" s="59" t="str">
        <f>+Timetable4!S14</f>
        <v>Burney Yard</v>
      </c>
      <c r="C52" s="152"/>
      <c r="D52" s="148"/>
      <c r="E52" s="148">
        <v>1.0416666666666701E-2</v>
      </c>
      <c r="F52" s="148">
        <v>1.0416666666666701E-2</v>
      </c>
      <c r="G52" s="148"/>
      <c r="H52" s="148"/>
      <c r="I52" s="148">
        <v>2.0833333333333298E-3</v>
      </c>
      <c r="J52" s="148"/>
      <c r="K52" s="148"/>
      <c r="L52" s="148"/>
      <c r="M52" s="148"/>
      <c r="N52" s="148"/>
      <c r="O52" s="148"/>
      <c r="P52" s="148"/>
      <c r="Q52" s="148"/>
      <c r="R52" s="148"/>
      <c r="S52" s="148">
        <v>6.9444444444444397E-3</v>
      </c>
      <c r="T52" s="148">
        <v>1.0416666666666701E-2</v>
      </c>
    </row>
    <row r="53" spans="2:20">
      <c r="B53" s="59"/>
      <c r="C53" s="152"/>
      <c r="D53" s="148"/>
      <c r="E53" s="148"/>
      <c r="F53" s="148"/>
      <c r="G53" s="148"/>
      <c r="H53" s="148"/>
      <c r="I53" s="148"/>
      <c r="J53" s="148"/>
      <c r="K53" s="148"/>
      <c r="L53" s="148"/>
      <c r="M53" s="148"/>
      <c r="N53" s="148"/>
      <c r="O53" s="148"/>
      <c r="P53" s="148"/>
      <c r="Q53" s="148"/>
      <c r="R53" s="148"/>
      <c r="S53" s="148"/>
      <c r="T53" s="149"/>
    </row>
    <row r="54" spans="2:20">
      <c r="B54" s="59" t="str">
        <f>+Timetable4!S16</f>
        <v>Shawinigan / Erco</v>
      </c>
      <c r="C54" s="152"/>
      <c r="D54" s="148"/>
      <c r="E54" s="148"/>
      <c r="F54" s="148"/>
      <c r="G54" s="148"/>
      <c r="H54" s="148"/>
      <c r="I54" s="148"/>
      <c r="J54" s="148"/>
      <c r="K54" s="148"/>
      <c r="L54" s="148"/>
      <c r="M54" s="148"/>
      <c r="N54" s="148"/>
      <c r="O54" s="148"/>
      <c r="P54" s="148"/>
      <c r="Q54" s="148"/>
      <c r="R54" s="148"/>
      <c r="S54" s="148"/>
      <c r="T54" s="149"/>
    </row>
    <row r="55" spans="2:20">
      <c r="B55" s="59"/>
      <c r="C55" s="152"/>
      <c r="D55" s="148"/>
      <c r="E55" s="148"/>
      <c r="F55" s="148"/>
      <c r="G55" s="148"/>
      <c r="H55" s="148"/>
      <c r="I55" s="148"/>
      <c r="J55" s="148"/>
      <c r="K55" s="148"/>
      <c r="L55" s="148"/>
      <c r="M55" s="148"/>
      <c r="N55" s="148"/>
      <c r="O55" s="148"/>
      <c r="P55" s="148"/>
      <c r="Q55" s="148"/>
      <c r="R55" s="148"/>
      <c r="S55" s="148"/>
      <c r="T55" s="149"/>
    </row>
    <row r="56" spans="2:20">
      <c r="B56" s="59" t="str">
        <f>+Timetable4!S18</f>
        <v>Emey Falls</v>
      </c>
      <c r="C56" s="150">
        <v>1.38888888888889E-3</v>
      </c>
      <c r="D56" s="151">
        <v>1.38888888888889E-3</v>
      </c>
      <c r="E56" s="148">
        <v>2.0833333333333298E-3</v>
      </c>
      <c r="F56" s="148">
        <v>4.1666666666666701E-3</v>
      </c>
      <c r="G56" s="151"/>
      <c r="H56" s="151"/>
      <c r="I56" s="151"/>
      <c r="J56" s="148"/>
      <c r="K56" s="148"/>
      <c r="L56" s="148"/>
      <c r="M56" s="148"/>
      <c r="N56" s="151"/>
      <c r="O56" s="151"/>
      <c r="P56" s="151"/>
      <c r="Q56" s="151">
        <v>1.38888888888889E-3</v>
      </c>
      <c r="R56" s="151">
        <v>1.38888888888889E-3</v>
      </c>
      <c r="S56" s="148"/>
      <c r="T56" s="149"/>
    </row>
    <row r="57" spans="2:20">
      <c r="B57" s="59"/>
      <c r="C57" s="150"/>
      <c r="D57" s="151"/>
      <c r="E57" s="148"/>
      <c r="F57" s="148"/>
      <c r="G57" s="151"/>
      <c r="H57" s="151"/>
      <c r="I57" s="151"/>
      <c r="J57" s="148"/>
      <c r="K57" s="148"/>
      <c r="L57" s="148"/>
      <c r="M57" s="148"/>
      <c r="N57" s="151"/>
      <c r="O57" s="151"/>
      <c r="P57" s="151"/>
      <c r="Q57" s="151"/>
      <c r="R57" s="151"/>
      <c r="S57" s="148"/>
      <c r="T57" s="149"/>
    </row>
    <row r="58" spans="2:20">
      <c r="B58" s="59" t="str">
        <f>+Timetable4!S20</f>
        <v>Five Feet Creek</v>
      </c>
      <c r="C58" s="153">
        <v>3.4722222222222199E-3</v>
      </c>
      <c r="D58" s="151">
        <v>1.38888888888889E-3</v>
      </c>
      <c r="E58" s="148"/>
      <c r="F58" s="148"/>
      <c r="G58" s="151"/>
      <c r="H58" s="151"/>
      <c r="I58" s="151">
        <v>3.4722222222222199E-3</v>
      </c>
      <c r="J58" s="148"/>
      <c r="K58" s="148"/>
      <c r="L58" s="148"/>
      <c r="M58" s="148"/>
      <c r="N58" s="151"/>
      <c r="O58" s="151"/>
      <c r="P58" s="154">
        <v>3.4722222222222199E-3</v>
      </c>
      <c r="Q58" s="154">
        <v>3.4722222222222199E-3</v>
      </c>
      <c r="R58" s="151">
        <v>1.38888888888889E-3</v>
      </c>
      <c r="S58" s="148"/>
      <c r="T58" s="149"/>
    </row>
    <row r="59" spans="2:20">
      <c r="B59" s="59"/>
      <c r="C59" s="150"/>
      <c r="D59" s="151"/>
      <c r="E59" s="148"/>
      <c r="F59" s="148"/>
      <c r="G59" s="151"/>
      <c r="H59" s="151"/>
      <c r="I59" s="151"/>
      <c r="J59" s="148"/>
      <c r="K59" s="148"/>
      <c r="L59" s="148"/>
      <c r="M59" s="148"/>
      <c r="N59" s="151"/>
      <c r="O59" s="151"/>
      <c r="P59" s="151"/>
      <c r="Q59" s="151"/>
      <c r="R59" s="151"/>
      <c r="S59" s="148"/>
      <c r="T59" s="149"/>
    </row>
    <row r="60" spans="2:20">
      <c r="B60" s="59" t="str">
        <f>+Timetable4!S22</f>
        <v>Whithall</v>
      </c>
      <c r="C60" s="150">
        <v>1.38888888888889E-3</v>
      </c>
      <c r="D60" s="154">
        <v>3.4722222222222199E-3</v>
      </c>
      <c r="E60" s="148">
        <v>6.9444444444444397E-3</v>
      </c>
      <c r="F60" s="148">
        <v>6.9444444444444397E-3</v>
      </c>
      <c r="G60" s="151">
        <v>1.38888888888889E-3</v>
      </c>
      <c r="H60" s="151">
        <v>1.38888888888889E-3</v>
      </c>
      <c r="I60" s="151">
        <v>3.4722222222222199E-3</v>
      </c>
      <c r="J60" s="148"/>
      <c r="K60" s="148"/>
      <c r="L60" s="148"/>
      <c r="M60" s="148"/>
      <c r="N60" s="151">
        <v>1.38888888888889E-3</v>
      </c>
      <c r="O60" s="151"/>
      <c r="P60" s="151">
        <v>3.4722222222222199E-3</v>
      </c>
      <c r="Q60" s="151">
        <v>1.38888888888889E-3</v>
      </c>
      <c r="R60" s="154">
        <v>3.4722222222222199E-3</v>
      </c>
      <c r="S60" s="148">
        <v>1.0416666666666701E-2</v>
      </c>
      <c r="T60" s="149">
        <v>1.0416666666666701E-2</v>
      </c>
    </row>
    <row r="61" spans="2:20">
      <c r="B61" s="59"/>
      <c r="C61" s="150"/>
      <c r="D61" s="151"/>
      <c r="E61" s="148"/>
      <c r="F61" s="148"/>
      <c r="G61" s="151"/>
      <c r="H61" s="148"/>
      <c r="I61" s="148"/>
      <c r="J61" s="148"/>
      <c r="K61" s="148"/>
      <c r="L61" s="148"/>
      <c r="M61" s="148"/>
      <c r="N61" s="148"/>
      <c r="O61" s="148"/>
      <c r="P61" s="148"/>
      <c r="Q61" s="151"/>
      <c r="R61" s="151"/>
      <c r="S61" s="148"/>
      <c r="T61" s="149"/>
    </row>
    <row r="62" spans="2:20">
      <c r="B62" s="59" t="str">
        <f>+Timetable4!S24</f>
        <v>Yakima</v>
      </c>
      <c r="C62" s="153">
        <v>0</v>
      </c>
      <c r="D62" s="154">
        <v>0</v>
      </c>
      <c r="E62" s="148"/>
      <c r="F62" s="148"/>
      <c r="G62" s="151"/>
      <c r="H62" s="148"/>
      <c r="I62" s="148"/>
      <c r="J62" s="148"/>
      <c r="K62" s="148"/>
      <c r="L62" s="148"/>
      <c r="M62" s="148"/>
      <c r="N62" s="148"/>
      <c r="O62" s="148"/>
      <c r="P62" s="148"/>
      <c r="Q62" s="154">
        <v>0</v>
      </c>
      <c r="R62" s="154">
        <v>0</v>
      </c>
      <c r="S62" s="148"/>
      <c r="T62" s="149"/>
    </row>
    <row r="63" spans="2:20">
      <c r="B63" s="59"/>
      <c r="C63" s="150"/>
      <c r="D63" s="151"/>
      <c r="E63" s="148"/>
      <c r="F63" s="148"/>
      <c r="G63" s="151"/>
      <c r="H63" s="148"/>
      <c r="I63" s="148"/>
      <c r="J63" s="148"/>
      <c r="K63" s="148"/>
      <c r="L63" s="148"/>
      <c r="M63" s="148"/>
      <c r="N63" s="148"/>
      <c r="O63" s="148"/>
      <c r="P63" s="148"/>
      <c r="Q63" s="151"/>
      <c r="R63" s="151"/>
      <c r="S63" s="148"/>
      <c r="T63" s="149"/>
    </row>
    <row r="64" spans="2:20">
      <c r="B64" s="59" t="str">
        <f>+Timetable4!S26</f>
        <v>Cascade</v>
      </c>
      <c r="C64" s="150">
        <v>1.38888888888889E-3</v>
      </c>
      <c r="D64" s="151">
        <v>1.38888888888889E-3</v>
      </c>
      <c r="E64" s="148"/>
      <c r="F64" s="148"/>
      <c r="G64" s="151"/>
      <c r="H64" s="148"/>
      <c r="I64" s="148"/>
      <c r="J64" s="148"/>
      <c r="K64" s="148"/>
      <c r="L64" s="148"/>
      <c r="M64" s="148"/>
      <c r="N64" s="148"/>
      <c r="O64" s="148"/>
      <c r="P64" s="148"/>
      <c r="Q64" s="151">
        <v>1.38888888888889E-3</v>
      </c>
      <c r="R64" s="151">
        <v>1.38888888888889E-3</v>
      </c>
      <c r="S64" s="148"/>
      <c r="T64" s="149"/>
    </row>
    <row r="65" spans="2:20">
      <c r="B65" s="59"/>
      <c r="C65" s="148"/>
      <c r="D65" s="148"/>
      <c r="E65" s="148"/>
      <c r="F65" s="148"/>
      <c r="G65" s="148"/>
      <c r="H65" s="148"/>
      <c r="I65" s="148"/>
      <c r="J65" s="148"/>
      <c r="K65" s="148"/>
      <c r="L65" s="148"/>
      <c r="M65" s="148"/>
      <c r="N65" s="148"/>
      <c r="O65" s="148"/>
      <c r="P65" s="148"/>
      <c r="Q65" s="148"/>
      <c r="R65" s="148"/>
      <c r="S65" s="148"/>
      <c r="T65" s="149"/>
    </row>
    <row r="66" spans="2:20">
      <c r="B66" s="70" t="str">
        <f>+Timetable4!S28</f>
        <v>Centralia</v>
      </c>
      <c r="C66" s="155"/>
      <c r="D66" s="155"/>
      <c r="E66" s="155"/>
      <c r="F66" s="155"/>
      <c r="G66" s="155"/>
      <c r="H66" s="155"/>
      <c r="I66" s="155"/>
      <c r="J66" s="155"/>
      <c r="K66" s="155"/>
      <c r="L66" s="155"/>
      <c r="M66" s="155"/>
      <c r="N66" s="155"/>
      <c r="O66" s="155"/>
      <c r="P66" s="155"/>
      <c r="Q66" s="155"/>
      <c r="R66" s="155"/>
      <c r="S66" s="155"/>
      <c r="T66" s="156"/>
    </row>
  </sheetData>
  <conditionalFormatting sqref="D4:M17">
    <cfRule type="cellIs" dxfId="124" priority="2" operator="equal">
      <formula>0</formula>
    </cfRule>
  </conditionalFormatting>
  <pageMargins left="0.2" right="0.2" top="0.25" bottom="0.25" header="0.51180555555555496" footer="0.51180555555555496"/>
  <pageSetup firstPageNumber="0"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54"/>
  <sheetViews>
    <sheetView showGridLines="0" zoomScale="90" zoomScaleNormal="90" workbookViewId="0">
      <selection activeCell="A29" sqref="A29"/>
    </sheetView>
  </sheetViews>
  <sheetFormatPr baseColWidth="10" defaultColWidth="9.140625" defaultRowHeight="15"/>
  <cols>
    <col min="1" max="1" width="6.28515625" customWidth="1"/>
    <col min="2" max="2" width="9.140625" customWidth="1"/>
    <col min="3" max="3" width="11.5703125" hidden="1" customWidth="1"/>
    <col min="4" max="4" width="5.85546875" customWidth="1"/>
    <col min="5" max="5" width="4.42578125" customWidth="1"/>
    <col min="6" max="6" width="5.85546875" customWidth="1"/>
    <col min="7" max="7" width="4.42578125" customWidth="1"/>
    <col min="8" max="8" width="5.85546875" customWidth="1"/>
    <col min="9" max="9" width="4.42578125" customWidth="1"/>
    <col min="10" max="10" width="5.85546875" customWidth="1"/>
    <col min="11" max="11" width="4.42578125" customWidth="1"/>
    <col min="12" max="12" width="5.85546875" customWidth="1"/>
    <col min="13" max="13" width="4.42578125" customWidth="1"/>
    <col min="14" max="14" width="5.85546875" customWidth="1"/>
    <col min="15" max="15" width="4.42578125" customWidth="1"/>
    <col min="16" max="16" width="5.85546875" customWidth="1"/>
    <col min="17" max="17" width="4.42578125" customWidth="1"/>
    <col min="18" max="18" width="8" customWidth="1"/>
    <col min="19" max="19" width="9.85546875" customWidth="1"/>
    <col min="20" max="20" width="9.7109375" customWidth="1"/>
    <col min="21" max="21" width="7.42578125" customWidth="1"/>
    <col min="22" max="22" width="5.85546875" customWidth="1"/>
    <col min="23" max="23" width="4.42578125" customWidth="1"/>
    <col min="24" max="24" width="6" customWidth="1"/>
    <col min="25" max="25" width="4.42578125" customWidth="1"/>
    <col min="26" max="26" width="5.85546875" customWidth="1"/>
    <col min="27" max="27" width="4.42578125" customWidth="1"/>
    <col min="28" max="28" width="5.85546875" customWidth="1"/>
    <col min="29" max="29" width="4.42578125" customWidth="1"/>
    <col min="30" max="30" width="5.85546875" customWidth="1"/>
    <col min="31" max="31" width="4.42578125" customWidth="1"/>
    <col min="32" max="32" width="5.85546875" customWidth="1"/>
    <col min="33" max="33" width="4.42578125" customWidth="1"/>
    <col min="34" max="34" width="5.85546875" customWidth="1"/>
    <col min="35" max="35" width="4.42578125" customWidth="1"/>
    <col min="36" max="36" width="5.85546875" customWidth="1"/>
    <col min="37" max="37" width="4.42578125" customWidth="1"/>
    <col min="38" max="38" width="5.7109375" customWidth="1"/>
    <col min="39" max="1025" width="9.140625" customWidth="1"/>
  </cols>
  <sheetData>
    <row r="1" spans="1:60">
      <c r="B1" t="s">
        <v>31</v>
      </c>
      <c r="D1" s="38">
        <v>0.33333333333333298</v>
      </c>
      <c r="E1" s="38"/>
      <c r="F1" s="157">
        <v>0.45902777777777798</v>
      </c>
      <c r="G1" s="38"/>
      <c r="H1" s="38">
        <v>0.31597222222222199</v>
      </c>
      <c r="I1" s="38"/>
      <c r="J1" s="157">
        <v>0.44097222222222199</v>
      </c>
      <c r="K1" s="38"/>
      <c r="L1" s="38">
        <v>0.26736111111111099</v>
      </c>
      <c r="M1" s="38"/>
      <c r="N1" s="158">
        <v>0.38888888888888901</v>
      </c>
      <c r="O1" s="38"/>
      <c r="P1" s="38">
        <v>0.35416666666666702</v>
      </c>
      <c r="Q1" s="38"/>
      <c r="V1" s="39">
        <v>0.26388888888888901</v>
      </c>
      <c r="W1" s="39"/>
      <c r="X1" s="159">
        <v>0.375</v>
      </c>
      <c r="Y1" s="39"/>
      <c r="Z1" s="39">
        <v>0.31944444444444398</v>
      </c>
      <c r="AA1" s="39"/>
      <c r="AB1" s="160">
        <v>0.43888888888888899</v>
      </c>
      <c r="AC1" s="39"/>
      <c r="AD1" s="39">
        <v>0.33402777777777798</v>
      </c>
      <c r="AE1" s="39"/>
      <c r="AF1" s="160">
        <v>0.45833333333333298</v>
      </c>
      <c r="AG1" s="39"/>
      <c r="AH1" s="39">
        <v>0.25694444444444398</v>
      </c>
      <c r="AI1" s="39"/>
      <c r="AJ1" s="159">
        <v>0.38194444444444398</v>
      </c>
      <c r="AK1" s="39"/>
      <c r="AR1" t="s">
        <v>32</v>
      </c>
    </row>
    <row r="2" spans="1:60">
      <c r="B2" t="s">
        <v>33</v>
      </c>
      <c r="D2" s="41">
        <v>2</v>
      </c>
      <c r="E2" s="41"/>
      <c r="F2" s="41">
        <v>2</v>
      </c>
      <c r="G2" s="41"/>
      <c r="H2" s="41">
        <v>2</v>
      </c>
      <c r="I2" s="41"/>
      <c r="J2" s="41">
        <v>2</v>
      </c>
      <c r="K2" s="41"/>
      <c r="L2" s="41">
        <v>3</v>
      </c>
      <c r="M2" s="41"/>
      <c r="N2" s="41">
        <v>3</v>
      </c>
      <c r="O2" s="41"/>
      <c r="P2" s="41">
        <v>1</v>
      </c>
      <c r="Q2" s="41"/>
      <c r="V2" s="41">
        <v>1</v>
      </c>
      <c r="W2" s="41"/>
      <c r="X2" s="41">
        <v>4</v>
      </c>
      <c r="Y2" s="41"/>
      <c r="Z2" s="41">
        <v>2</v>
      </c>
      <c r="AA2" s="41"/>
      <c r="AB2" s="41">
        <v>2</v>
      </c>
      <c r="AC2" s="41"/>
      <c r="AD2" s="41">
        <v>2</v>
      </c>
      <c r="AE2" s="41"/>
      <c r="AF2" s="41">
        <v>2</v>
      </c>
      <c r="AG2" s="41"/>
      <c r="AH2" s="41">
        <v>3</v>
      </c>
      <c r="AI2" s="41"/>
      <c r="AJ2" s="41">
        <v>3</v>
      </c>
      <c r="AK2" s="41"/>
      <c r="AR2" t="s">
        <v>34</v>
      </c>
    </row>
    <row r="3" spans="1:60" ht="15.75">
      <c r="A3" s="42"/>
      <c r="B3" s="161"/>
      <c r="C3" s="162"/>
      <c r="D3" s="830" t="s">
        <v>35</v>
      </c>
      <c r="E3" s="830"/>
      <c r="F3" s="830"/>
      <c r="G3" s="830"/>
      <c r="H3" s="830"/>
      <c r="I3" s="830"/>
      <c r="J3" s="830"/>
      <c r="K3" s="830"/>
      <c r="L3" s="830"/>
      <c r="M3" s="830"/>
      <c r="N3" s="830"/>
      <c r="O3" s="830"/>
      <c r="P3" s="830"/>
      <c r="Q3" s="830"/>
      <c r="R3" s="163"/>
      <c r="S3" s="830" t="s">
        <v>36</v>
      </c>
      <c r="T3" s="830"/>
      <c r="U3" s="164"/>
      <c r="V3" s="830" t="s">
        <v>37</v>
      </c>
      <c r="W3" s="830"/>
      <c r="X3" s="830"/>
      <c r="Y3" s="830"/>
      <c r="Z3" s="830"/>
      <c r="AA3" s="830"/>
      <c r="AB3" s="830"/>
      <c r="AC3" s="830"/>
      <c r="AD3" s="830"/>
      <c r="AE3" s="830"/>
      <c r="AF3" s="830"/>
      <c r="AG3" s="830"/>
      <c r="AH3" s="830"/>
      <c r="AI3" s="830"/>
      <c r="AJ3" s="830"/>
      <c r="AK3" s="830"/>
      <c r="AL3" s="45"/>
      <c r="AR3" t="s">
        <v>38</v>
      </c>
      <c r="AU3" t="s">
        <v>39</v>
      </c>
    </row>
    <row r="4" spans="1:60">
      <c r="A4" s="46"/>
      <c r="B4" s="165"/>
      <c r="C4" s="165"/>
      <c r="D4" s="830"/>
      <c r="E4" s="830"/>
      <c r="F4" s="830"/>
      <c r="G4" s="830"/>
      <c r="H4" s="830"/>
      <c r="I4" s="830"/>
      <c r="J4" s="830"/>
      <c r="K4" s="830"/>
      <c r="L4" s="830"/>
      <c r="M4" s="830"/>
      <c r="N4" s="830"/>
      <c r="O4" s="830"/>
      <c r="P4" s="830"/>
      <c r="Q4" s="830"/>
      <c r="R4" s="166"/>
      <c r="S4" s="830"/>
      <c r="T4" s="830"/>
      <c r="U4" s="167"/>
      <c r="V4" s="830"/>
      <c r="W4" s="830"/>
      <c r="X4" s="830"/>
      <c r="Y4" s="830"/>
      <c r="Z4" s="830"/>
      <c r="AA4" s="830"/>
      <c r="AB4" s="830"/>
      <c r="AC4" s="830"/>
      <c r="AD4" s="830"/>
      <c r="AE4" s="830"/>
      <c r="AF4" s="830"/>
      <c r="AG4" s="830"/>
      <c r="AH4" s="830"/>
      <c r="AI4" s="830"/>
      <c r="AJ4" s="830"/>
      <c r="AK4" s="830"/>
      <c r="AL4" s="48"/>
      <c r="AN4" s="168"/>
      <c r="AR4" s="49">
        <v>1.5</v>
      </c>
      <c r="AU4" s="49">
        <v>0.6</v>
      </c>
    </row>
    <row r="5" spans="1:60" ht="25.5" customHeight="1">
      <c r="A5" s="50"/>
      <c r="B5" s="831" t="s">
        <v>40</v>
      </c>
      <c r="C5" s="51"/>
      <c r="D5" s="832" t="s">
        <v>41</v>
      </c>
      <c r="E5" s="832"/>
      <c r="F5" s="832"/>
      <c r="G5" s="832"/>
      <c r="H5" s="832"/>
      <c r="I5" s="832"/>
      <c r="J5" s="832"/>
      <c r="K5" s="832"/>
      <c r="L5" s="832"/>
      <c r="M5" s="832"/>
      <c r="N5" s="832"/>
      <c r="O5" s="832"/>
      <c r="P5" s="833" t="s">
        <v>42</v>
      </c>
      <c r="Q5" s="833"/>
      <c r="R5" s="792" t="s">
        <v>43</v>
      </c>
      <c r="S5" s="834" t="s">
        <v>118</v>
      </c>
      <c r="T5" s="834"/>
      <c r="U5" s="780" t="s">
        <v>119</v>
      </c>
      <c r="V5" s="833" t="s">
        <v>42</v>
      </c>
      <c r="W5" s="833"/>
      <c r="X5" s="833"/>
      <c r="Y5" s="833"/>
      <c r="Z5" s="832" t="s">
        <v>41</v>
      </c>
      <c r="AA5" s="832"/>
      <c r="AB5" s="832"/>
      <c r="AC5" s="832"/>
      <c r="AD5" s="832"/>
      <c r="AE5" s="832"/>
      <c r="AF5" s="832"/>
      <c r="AG5" s="832"/>
      <c r="AH5" s="832"/>
      <c r="AI5" s="832"/>
      <c r="AJ5" s="832"/>
      <c r="AK5" s="832"/>
      <c r="AL5" s="52"/>
      <c r="AT5" s="53">
        <v>1</v>
      </c>
      <c r="AU5" s="50">
        <v>1</v>
      </c>
      <c r="AV5" s="54">
        <v>2</v>
      </c>
      <c r="AW5" s="54">
        <v>3</v>
      </c>
      <c r="AX5" s="55">
        <v>4</v>
      </c>
    </row>
    <row r="6" spans="1:60" ht="15" customHeight="1">
      <c r="A6" s="56"/>
      <c r="B6" s="831"/>
      <c r="C6" s="57"/>
      <c r="D6" s="784">
        <v>109</v>
      </c>
      <c r="E6" s="784"/>
      <c r="F6" s="789">
        <v>113</v>
      </c>
      <c r="G6" s="789"/>
      <c r="H6" s="789">
        <v>155</v>
      </c>
      <c r="I6" s="789"/>
      <c r="J6" s="789">
        <v>175</v>
      </c>
      <c r="K6" s="789"/>
      <c r="L6" s="789">
        <v>627</v>
      </c>
      <c r="M6" s="789"/>
      <c r="N6" s="789">
        <v>695</v>
      </c>
      <c r="O6" s="789"/>
      <c r="P6" s="835">
        <v>5</v>
      </c>
      <c r="Q6" s="835"/>
      <c r="R6" s="792"/>
      <c r="S6" s="834"/>
      <c r="T6" s="834"/>
      <c r="U6" s="780"/>
      <c r="V6" s="784">
        <v>2</v>
      </c>
      <c r="W6" s="784"/>
      <c r="X6" s="790">
        <v>48</v>
      </c>
      <c r="Y6" s="790"/>
      <c r="Z6" s="789">
        <v>108</v>
      </c>
      <c r="AA6" s="789"/>
      <c r="AB6" s="789">
        <v>112</v>
      </c>
      <c r="AC6" s="789"/>
      <c r="AD6" s="789">
        <v>156</v>
      </c>
      <c r="AE6" s="789"/>
      <c r="AF6" s="789">
        <v>176</v>
      </c>
      <c r="AG6" s="789"/>
      <c r="AH6" s="789">
        <v>624</v>
      </c>
      <c r="AI6" s="789"/>
      <c r="AJ6" s="790">
        <v>692</v>
      </c>
      <c r="AK6" s="790"/>
      <c r="AL6" s="59"/>
      <c r="AT6" s="60" t="s">
        <v>46</v>
      </c>
      <c r="AU6" s="61">
        <v>50</v>
      </c>
      <c r="AV6" s="62">
        <v>40</v>
      </c>
      <c r="AW6" s="62">
        <v>25</v>
      </c>
      <c r="AX6" s="63">
        <v>50</v>
      </c>
    </row>
    <row r="7" spans="1:60" ht="19.5" customHeight="1">
      <c r="A7" s="56"/>
      <c r="B7" s="831"/>
      <c r="C7" s="57"/>
      <c r="D7" s="824" t="s">
        <v>17</v>
      </c>
      <c r="E7" s="824"/>
      <c r="F7" s="825" t="s">
        <v>17</v>
      </c>
      <c r="G7" s="825"/>
      <c r="H7" s="825" t="s">
        <v>17</v>
      </c>
      <c r="I7" s="825"/>
      <c r="J7" s="825" t="s">
        <v>17</v>
      </c>
      <c r="K7" s="825"/>
      <c r="L7" s="825" t="s">
        <v>47</v>
      </c>
      <c r="M7" s="825"/>
      <c r="N7" s="825" t="s">
        <v>47</v>
      </c>
      <c r="O7" s="825"/>
      <c r="P7" s="826" t="s">
        <v>17</v>
      </c>
      <c r="Q7" s="826"/>
      <c r="R7" s="792"/>
      <c r="S7" s="827" t="s">
        <v>120</v>
      </c>
      <c r="T7" s="827"/>
      <c r="U7" s="780"/>
      <c r="V7" s="828" t="s">
        <v>17</v>
      </c>
      <c r="W7" s="828"/>
      <c r="X7" s="829" t="s">
        <v>121</v>
      </c>
      <c r="Y7" s="829"/>
      <c r="Z7" s="824" t="s">
        <v>17</v>
      </c>
      <c r="AA7" s="824"/>
      <c r="AB7" s="825" t="s">
        <v>17</v>
      </c>
      <c r="AC7" s="825"/>
      <c r="AD7" s="825" t="s">
        <v>17</v>
      </c>
      <c r="AE7" s="825"/>
      <c r="AF7" s="825" t="s">
        <v>17</v>
      </c>
      <c r="AG7" s="825"/>
      <c r="AH7" s="825" t="s">
        <v>47</v>
      </c>
      <c r="AI7" s="825"/>
      <c r="AJ7" s="825" t="s">
        <v>47</v>
      </c>
      <c r="AK7" s="825"/>
      <c r="AL7" s="59"/>
      <c r="AT7" s="60">
        <v>3</v>
      </c>
      <c r="AU7" s="50" t="s">
        <v>50</v>
      </c>
      <c r="AV7" s="54"/>
      <c r="AW7" s="54"/>
      <c r="AX7" s="55"/>
    </row>
    <row r="8" spans="1:60" ht="19.5" customHeight="1">
      <c r="A8" s="66"/>
      <c r="B8" s="831"/>
      <c r="C8" s="67"/>
      <c r="D8" s="816" t="s">
        <v>51</v>
      </c>
      <c r="E8" s="816"/>
      <c r="F8" s="817" t="s">
        <v>51</v>
      </c>
      <c r="G8" s="817"/>
      <c r="H8" s="817" t="s">
        <v>51</v>
      </c>
      <c r="I8" s="817"/>
      <c r="J8" s="817" t="s">
        <v>51</v>
      </c>
      <c r="K8" s="817"/>
      <c r="L8" s="817" t="s">
        <v>51</v>
      </c>
      <c r="M8" s="817"/>
      <c r="N8" s="817" t="s">
        <v>51</v>
      </c>
      <c r="O8" s="817"/>
      <c r="P8" s="821" t="s">
        <v>51</v>
      </c>
      <c r="Q8" s="821"/>
      <c r="R8" s="792"/>
      <c r="S8" s="822" t="s">
        <v>52</v>
      </c>
      <c r="T8" s="822"/>
      <c r="U8" s="780"/>
      <c r="V8" s="823" t="s">
        <v>51</v>
      </c>
      <c r="W8" s="823"/>
      <c r="X8" s="815" t="s">
        <v>51</v>
      </c>
      <c r="Y8" s="815"/>
      <c r="Z8" s="816" t="s">
        <v>122</v>
      </c>
      <c r="AA8" s="816"/>
      <c r="AB8" s="817" t="s">
        <v>51</v>
      </c>
      <c r="AC8" s="817"/>
      <c r="AD8" s="817" t="s">
        <v>51</v>
      </c>
      <c r="AE8" s="817"/>
      <c r="AF8" s="817" t="s">
        <v>51</v>
      </c>
      <c r="AG8" s="817"/>
      <c r="AH8" s="817" t="s">
        <v>51</v>
      </c>
      <c r="AI8" s="817"/>
      <c r="AJ8" s="817" t="s">
        <v>51</v>
      </c>
      <c r="AK8" s="817"/>
      <c r="AL8" s="70"/>
      <c r="AN8" s="71"/>
      <c r="AO8" s="71"/>
      <c r="AP8" s="71"/>
      <c r="AQ8" s="71" t="s">
        <v>53</v>
      </c>
      <c r="AR8" s="71" t="s">
        <v>54</v>
      </c>
      <c r="AT8" s="60">
        <v>4</v>
      </c>
      <c r="AU8" s="66" t="s">
        <v>55</v>
      </c>
      <c r="AV8" s="72" t="s">
        <v>56</v>
      </c>
      <c r="AW8" s="72" t="s">
        <v>57</v>
      </c>
      <c r="AX8" s="73" t="s">
        <v>58</v>
      </c>
    </row>
    <row r="9" spans="1:60" ht="15.75" customHeight="1">
      <c r="A9" s="818" t="s">
        <v>59</v>
      </c>
      <c r="B9" s="819" t="s">
        <v>62</v>
      </c>
      <c r="C9" s="173"/>
      <c r="D9" s="814"/>
      <c r="E9" s="810"/>
      <c r="F9" s="811"/>
      <c r="G9" s="810"/>
      <c r="H9" s="811">
        <f>+H1+Graph5!G44</f>
        <v>0.31597222222222199</v>
      </c>
      <c r="I9" s="810"/>
      <c r="J9" s="811">
        <f>+J1+Graph5!I44</f>
        <v>0.44097222222222199</v>
      </c>
      <c r="K9" s="810"/>
      <c r="L9" s="811">
        <f>+L1+Graph5!K44</f>
        <v>0.26736111111111099</v>
      </c>
      <c r="M9" s="810"/>
      <c r="N9" s="811">
        <f>+N1+Graph5!M44</f>
        <v>0.38888888888888901</v>
      </c>
      <c r="O9" s="810"/>
      <c r="P9" s="811">
        <f>+P1+Graph5!R44</f>
        <v>0.35416666666666702</v>
      </c>
      <c r="Q9" s="810"/>
      <c r="R9" s="820">
        <v>0</v>
      </c>
      <c r="S9" s="812" t="s">
        <v>15</v>
      </c>
      <c r="T9" s="812"/>
      <c r="U9" s="813">
        <f>+U11+AR11</f>
        <v>124.848</v>
      </c>
      <c r="V9" s="814">
        <f>(V11+HLOOKUP(V$2,$AU$5:$AX$27,$AN12,0)*1)+Graph5!Q44</f>
        <v>0.28667222222222233</v>
      </c>
      <c r="W9" s="810"/>
      <c r="X9" s="811">
        <f>(X11+HLOOKUP(X$2,$AU$5:$AX$27,$AN12,0)*1)+Graph5!S44</f>
        <v>0.40333888888888886</v>
      </c>
      <c r="Y9" s="810"/>
      <c r="Z9" s="811"/>
      <c r="AA9" s="810"/>
      <c r="AB9" s="811"/>
      <c r="AC9" s="810"/>
      <c r="AD9" s="811">
        <f>(AD11+HLOOKUP(AD$2,$AU$5:$AX$27,$AN12,0)*1)+Graph5!Y44</f>
        <v>0.34372916666666681</v>
      </c>
      <c r="AE9" s="810"/>
      <c r="AF9" s="811">
        <f>(AF11+HLOOKUP(AF$2,$AU$5:$AX$27,$AN12,0)*1)+Graph5!AA44</f>
        <v>0.46803472222222181</v>
      </c>
      <c r="AG9" s="810"/>
      <c r="AH9" s="811">
        <f>(AH11+HLOOKUP(AH$2,$AU$5:$AX$27,$AN12,0)*1)+Graph5!AC44</f>
        <v>0.304594444444444</v>
      </c>
      <c r="AI9" s="810"/>
      <c r="AJ9" s="811">
        <f>(AJ11+HLOOKUP(AJ$2,$AU$5:$AX$27,$AN12,0)*1)+Graph5!AE44</f>
        <v>0.42820555555555512</v>
      </c>
      <c r="AK9" s="810"/>
      <c r="AL9" s="800" t="s">
        <v>60</v>
      </c>
      <c r="AN9" s="71"/>
      <c r="AO9" s="71"/>
      <c r="AP9" s="71"/>
      <c r="AQ9" s="71"/>
      <c r="AR9" s="71">
        <f>1.8*160</f>
        <v>288</v>
      </c>
      <c r="AT9" s="60">
        <v>5</v>
      </c>
      <c r="AU9" s="50"/>
      <c r="AV9" s="54"/>
      <c r="AW9" s="54"/>
      <c r="AX9" s="55"/>
      <c r="BC9">
        <v>4</v>
      </c>
      <c r="BD9" t="s">
        <v>61</v>
      </c>
      <c r="BE9">
        <v>15</v>
      </c>
      <c r="BG9">
        <f t="shared" ref="BG9:BG23" si="0">MATCH(BE9,$D$31:$AJ$31,0)+3</f>
        <v>34</v>
      </c>
      <c r="BH9" t="str">
        <f t="shared" ref="BH9:BH23" si="1">VLOOKUP(BG9,$BC$9:$BD$44,2,0)</f>
        <v>AH</v>
      </c>
    </row>
    <row r="10" spans="1:60" ht="15.75" customHeight="1">
      <c r="A10" s="818"/>
      <c r="B10" s="819"/>
      <c r="C10" s="177"/>
      <c r="D10" s="814"/>
      <c r="E10" s="810"/>
      <c r="F10" s="811"/>
      <c r="G10" s="810"/>
      <c r="H10" s="811"/>
      <c r="I10" s="810"/>
      <c r="J10" s="811"/>
      <c r="K10" s="810"/>
      <c r="L10" s="811"/>
      <c r="M10" s="810"/>
      <c r="N10" s="811"/>
      <c r="O10" s="810"/>
      <c r="P10" s="811"/>
      <c r="Q10" s="810"/>
      <c r="R10" s="820"/>
      <c r="S10" s="812"/>
      <c r="T10" s="812"/>
      <c r="U10" s="813"/>
      <c r="V10" s="814"/>
      <c r="W10" s="810"/>
      <c r="X10" s="811"/>
      <c r="Y10" s="810"/>
      <c r="Z10" s="811"/>
      <c r="AA10" s="810"/>
      <c r="AB10" s="811"/>
      <c r="AC10" s="810"/>
      <c r="AD10" s="811"/>
      <c r="AE10" s="810"/>
      <c r="AF10" s="811"/>
      <c r="AG10" s="810"/>
      <c r="AH10" s="811"/>
      <c r="AI10" s="810"/>
      <c r="AJ10" s="811"/>
      <c r="AK10" s="810"/>
      <c r="AL10" s="800"/>
      <c r="AN10" s="71"/>
      <c r="AO10" s="71"/>
      <c r="AP10" s="71">
        <f>+S10</f>
        <v>0</v>
      </c>
      <c r="AQ10" s="71"/>
      <c r="AR10" s="71"/>
      <c r="AT10" s="60">
        <v>6</v>
      </c>
      <c r="AU10" s="56"/>
      <c r="AV10" s="80"/>
      <c r="AW10" s="80"/>
      <c r="AX10" s="91"/>
      <c r="BC10">
        <v>5</v>
      </c>
      <c r="BD10" t="s">
        <v>63</v>
      </c>
      <c r="BE10">
        <v>14</v>
      </c>
      <c r="BG10">
        <f t="shared" si="0"/>
        <v>22</v>
      </c>
      <c r="BH10" t="str">
        <f t="shared" si="1"/>
        <v>V</v>
      </c>
    </row>
    <row r="11" spans="1:60" ht="15.75" customHeight="1">
      <c r="A11" s="818"/>
      <c r="B11" s="801" t="s">
        <v>123</v>
      </c>
      <c r="C11" s="64"/>
      <c r="D11" s="802"/>
      <c r="E11" s="803" t="str">
        <f>IF(E40=0,"",E40)</f>
        <v/>
      </c>
      <c r="F11" s="802"/>
      <c r="G11" s="803" t="str">
        <f>IF(G40=0,"",G40)</f>
        <v/>
      </c>
      <c r="H11" s="802">
        <f>(H9+HLOOKUP(H$2,$AU$5:$AX$27,$AN12,0)*1)+Graph5!G46</f>
        <v>0.31722222222222196</v>
      </c>
      <c r="I11" s="803" t="str">
        <f>IF(I40=0,"",I40)</f>
        <v/>
      </c>
      <c r="J11" s="802">
        <f>(J9+HLOOKUP(J$2,$AU$5:$AX$27,$AN12,0)*1)+Graph5!I46</f>
        <v>0.44222222222222196</v>
      </c>
      <c r="K11" s="803" t="str">
        <f>IF(K40=0,"",K40)</f>
        <v/>
      </c>
      <c r="L11" s="802">
        <f>(L9+HLOOKUP(L$2,$AU$5:$AX$27,$AN12,0)*1)+Graph5!K46</f>
        <v>0.27977777777777768</v>
      </c>
      <c r="M11" s="803" t="str">
        <f>IF(M40=0,"",M40)</f>
        <v/>
      </c>
      <c r="N11" s="802">
        <f>(N9+HLOOKUP(N$2,$AU$5:$AX$27,$AN12,0)*1)+Graph5!M46</f>
        <v>0.40130555555555569</v>
      </c>
      <c r="O11" s="807">
        <v>48</v>
      </c>
      <c r="P11" s="802">
        <f>(P9+HLOOKUP(P$2,$AU$5:$AX$27,$AN12,0)*1)+Graph5!R46</f>
        <v>0.35516666666666702</v>
      </c>
      <c r="Q11" s="803"/>
      <c r="R11" s="801">
        <f>+R9+AR11</f>
        <v>8.64</v>
      </c>
      <c r="S11" s="806" t="s">
        <v>124</v>
      </c>
      <c r="T11" s="806"/>
      <c r="U11" s="809">
        <f>+U13+AR13</f>
        <v>116.208</v>
      </c>
      <c r="V11" s="802">
        <f>(V13+HLOOKUP(V$2,$AU$5:$AX$27,$AN14,0)*1)+Graph5!Q46</f>
        <v>0.28567222222222233</v>
      </c>
      <c r="W11" s="803" t="str">
        <f>IF(W40=0,"",W40)</f>
        <v/>
      </c>
      <c r="X11" s="802">
        <f>(X13+HLOOKUP(X$2,$AU$5:$AX$27,$AN14,0)*1)+Graph5!S46</f>
        <v>0.40233888888888886</v>
      </c>
      <c r="Y11" s="807">
        <v>695</v>
      </c>
      <c r="Z11" s="802"/>
      <c r="AA11" s="803" t="str">
        <f>IF(AA40=0,"",AA40)</f>
        <v/>
      </c>
      <c r="AB11" s="802"/>
      <c r="AC11" s="803" t="str">
        <f>IF(AC40=0,"",AC40)</f>
        <v/>
      </c>
      <c r="AD11" s="802">
        <f>(AD13+HLOOKUP(AD$2,$AU$5:$AX$27,$AN14,0)*1)+Graph5!Y46</f>
        <v>0.34247916666666683</v>
      </c>
      <c r="AE11" s="803" t="str">
        <f>IF(AE40=0,"",AE40)</f>
        <v/>
      </c>
      <c r="AF11" s="802">
        <f>(AF13+HLOOKUP(AF$2,$AU$5:$AX$27,$AN14,0)*1)+Graph5!AA46</f>
        <v>0.46678472222222184</v>
      </c>
      <c r="AG11" s="803" t="str">
        <f>IF(AG40=0,"",AG40)</f>
        <v/>
      </c>
      <c r="AH11" s="802">
        <f>(AH13+HLOOKUP(AH$2,$AU$5:$AX$27,$AN14,0)*1)+Graph5!AC46</f>
        <v>0.302594444444444</v>
      </c>
      <c r="AI11" s="803" t="str">
        <f>IF(AI40=0,"",AI40)</f>
        <v/>
      </c>
      <c r="AJ11" s="802">
        <f>(AJ13+HLOOKUP(AJ$2,$AU$5:$AX$27,$AN14,0)*1)+Graph5!AE46</f>
        <v>0.42620555555555512</v>
      </c>
      <c r="AK11" s="803" t="str">
        <f>IF(AK40=0,"",AK40)</f>
        <v/>
      </c>
      <c r="AL11" s="800"/>
      <c r="AN11" s="71"/>
      <c r="AO11" s="71"/>
      <c r="AP11" s="71"/>
      <c r="AQ11" s="99">
        <v>2</v>
      </c>
      <c r="AR11" s="71">
        <f>+AQ11*$AR$9*$AR$4/100</f>
        <v>8.64</v>
      </c>
      <c r="AT11" s="60">
        <v>7</v>
      </c>
      <c r="AU11" s="100">
        <f>($AQ11*60/AU$6*$AU$4)/1440</f>
        <v>1E-3</v>
      </c>
      <c r="AV11" s="101">
        <f>($AQ11*60/AV$6*$AU$4)/1440</f>
        <v>1.2499999999999998E-3</v>
      </c>
      <c r="AW11" s="101">
        <f>($AQ11*60/AW$6*$AU$4)/1440</f>
        <v>2E-3</v>
      </c>
      <c r="AX11" s="102">
        <f>($AQ11*60/AX$6*$AU$4)/1440</f>
        <v>1E-3</v>
      </c>
      <c r="BC11">
        <v>6</v>
      </c>
      <c r="BD11" t="s">
        <v>64</v>
      </c>
      <c r="BE11">
        <v>13</v>
      </c>
      <c r="BG11">
        <f t="shared" si="0"/>
        <v>12</v>
      </c>
      <c r="BH11" t="str">
        <f t="shared" si="1"/>
        <v>L</v>
      </c>
    </row>
    <row r="12" spans="1:60" ht="15.75" customHeight="1">
      <c r="A12" s="818"/>
      <c r="B12" s="801"/>
      <c r="C12" s="182"/>
      <c r="D12" s="802"/>
      <c r="E12" s="803"/>
      <c r="F12" s="802"/>
      <c r="G12" s="803"/>
      <c r="H12" s="802"/>
      <c r="I12" s="803"/>
      <c r="J12" s="802"/>
      <c r="K12" s="803"/>
      <c r="L12" s="802"/>
      <c r="M12" s="803"/>
      <c r="N12" s="802"/>
      <c r="O12" s="807" t="str">
        <f>IF(O41=0,"",O41)</f>
        <v/>
      </c>
      <c r="P12" s="802"/>
      <c r="Q12" s="803"/>
      <c r="R12" s="801"/>
      <c r="S12" s="806"/>
      <c r="T12" s="806"/>
      <c r="U12" s="809"/>
      <c r="V12" s="802"/>
      <c r="W12" s="803"/>
      <c r="X12" s="802"/>
      <c r="Y12" s="807"/>
      <c r="Z12" s="802"/>
      <c r="AA12" s="803"/>
      <c r="AB12" s="802"/>
      <c r="AC12" s="803"/>
      <c r="AD12" s="802"/>
      <c r="AE12" s="803"/>
      <c r="AF12" s="802"/>
      <c r="AG12" s="803"/>
      <c r="AH12" s="802"/>
      <c r="AI12" s="803"/>
      <c r="AJ12" s="802"/>
      <c r="AK12" s="803"/>
      <c r="AL12" s="800"/>
      <c r="AN12" s="71">
        <v>7</v>
      </c>
      <c r="AO12" s="71"/>
      <c r="AP12" s="71">
        <f>+S12</f>
        <v>0</v>
      </c>
      <c r="AQ12" s="71"/>
      <c r="AR12" s="71"/>
      <c r="AT12" s="60">
        <v>8</v>
      </c>
      <c r="AU12" s="100"/>
      <c r="AV12" s="101"/>
      <c r="AW12" s="101"/>
      <c r="AX12" s="102"/>
      <c r="BC12">
        <v>7</v>
      </c>
      <c r="BD12" t="s">
        <v>66</v>
      </c>
      <c r="BE12">
        <v>12</v>
      </c>
      <c r="BG12">
        <f t="shared" si="0"/>
        <v>8</v>
      </c>
      <c r="BH12" t="str">
        <f t="shared" si="1"/>
        <v>H</v>
      </c>
    </row>
    <row r="13" spans="1:60" ht="15.75" customHeight="1">
      <c r="A13" s="818"/>
      <c r="B13" s="801" t="s">
        <v>123</v>
      </c>
      <c r="C13" s="64"/>
      <c r="D13" s="802"/>
      <c r="E13" s="803" t="str">
        <f>IF(E42=0,"",E42)</f>
        <v/>
      </c>
      <c r="F13" s="802"/>
      <c r="G13" s="803" t="str">
        <f>IF(G42=0,"",G42)</f>
        <v/>
      </c>
      <c r="H13" s="802">
        <f>(H11+HLOOKUP(H$2,$AU$5:$AX$27,$AN14,0)*1)+Graph5!G48</f>
        <v>0.31853472222222196</v>
      </c>
      <c r="I13" s="803" t="str">
        <f>IF(I42=0,"",I42)</f>
        <v/>
      </c>
      <c r="J13" s="802">
        <f>(J11+HLOOKUP(J$2,$AU$5:$AX$27,$AN14,0)*1)+Graph5!I48</f>
        <v>0.44353472222222196</v>
      </c>
      <c r="K13" s="803" t="str">
        <f>IF(K42=0,"",K42)</f>
        <v/>
      </c>
      <c r="L13" s="802">
        <f>(L11+HLOOKUP(L$2,$AU$5:$AX$27,$AN14,0)*1)+Graph5!K48</f>
        <v>0.28465555555555544</v>
      </c>
      <c r="M13" s="807" t="str">
        <f>IF(M42=0,"",M42)</f>
        <v/>
      </c>
      <c r="N13" s="802">
        <f>(N11+HLOOKUP(N$2,$AU$5:$AX$27,$AN14,0)*1)+Graph5!M48</f>
        <v>0.40340555555555568</v>
      </c>
      <c r="O13" s="803" t="str">
        <f>IF(O42=0,"",O42)</f>
        <v/>
      </c>
      <c r="P13" s="802">
        <f>(P11+HLOOKUP(P$2,$AU$5:$AX$27,$AN14,0)*1)+Graph5!R48</f>
        <v>0.35621666666666701</v>
      </c>
      <c r="Q13" s="803"/>
      <c r="R13" s="801">
        <f>+R11+AR13</f>
        <v>17.712000000000003</v>
      </c>
      <c r="S13" s="808" t="s">
        <v>125</v>
      </c>
      <c r="T13" s="808"/>
      <c r="U13" s="809">
        <f>+U15+AR15</f>
        <v>107.136</v>
      </c>
      <c r="V13" s="802">
        <f>(V15+HLOOKUP(V$2,$AU$5:$AX$27,$AN16,0)*1)+Graph5!Q48</f>
        <v>0.28462222222222233</v>
      </c>
      <c r="W13" s="807" t="str">
        <f>IF(W42=0,"",W42)</f>
        <v/>
      </c>
      <c r="X13" s="802">
        <f>(X15+HLOOKUP(X$2,$AU$5:$AX$27,$AN16,0)*1)+Graph5!S48</f>
        <v>0.40128888888888886</v>
      </c>
      <c r="Y13" s="803" t="str">
        <f>IF(Y42=0,"",Y42)</f>
        <v/>
      </c>
      <c r="Z13" s="802"/>
      <c r="AA13" s="803" t="str">
        <f>IF(AA42=0,"",AA42)</f>
        <v/>
      </c>
      <c r="AB13" s="802"/>
      <c r="AC13" s="803" t="str">
        <f>IF(AC42=0,"",AC42)</f>
        <v/>
      </c>
      <c r="AD13" s="802">
        <f>(AD15+HLOOKUP(AD$2,$AU$5:$AX$27,$AN16,0)*1)+Graph5!Y48</f>
        <v>0.34116666666666684</v>
      </c>
      <c r="AE13" s="803" t="str">
        <f>IF(AE42=0,"",AE42)</f>
        <v/>
      </c>
      <c r="AF13" s="802">
        <f>(AF15+HLOOKUP(AF$2,$AU$5:$AX$27,$AN16,0)*1)+Graph5!AA48</f>
        <v>0.46547222222222184</v>
      </c>
      <c r="AG13" s="803" t="str">
        <f>IF(AG42=0,"",AG42)</f>
        <v/>
      </c>
      <c r="AH13" s="802">
        <f>(AH15+HLOOKUP(AH$2,$AU$5:$AX$27,$AN16,0)*1)+Graph5!AC48</f>
        <v>0.29007777777777732</v>
      </c>
      <c r="AI13" s="803" t="str">
        <f>IF(AI42=0,"",AI42)</f>
        <v/>
      </c>
      <c r="AJ13" s="802">
        <f>(AJ15+HLOOKUP(AJ$2,$AU$5:$AX$27,$AN16,0)*1)+Graph5!AE48</f>
        <v>0.41368888888888844</v>
      </c>
      <c r="AK13" s="803" t="str">
        <f>IF(AK42=0,"",AK42)</f>
        <v/>
      </c>
      <c r="AL13" s="800"/>
      <c r="AN13" s="71"/>
      <c r="AO13" s="71"/>
      <c r="AP13" s="71"/>
      <c r="AQ13" s="99">
        <v>2.1</v>
      </c>
      <c r="AR13" s="71">
        <f>+AQ13*$AR$9*$AR$4/100</f>
        <v>9.072000000000001</v>
      </c>
      <c r="AT13" s="60">
        <v>9</v>
      </c>
      <c r="AU13" s="100">
        <f>($AQ13*60/AU$6*$AU$4)/1440</f>
        <v>1.0499999999999999E-3</v>
      </c>
      <c r="AV13" s="101">
        <f>($AQ13*60/AV$6*$AU$4)/1440</f>
        <v>1.3124999999999999E-3</v>
      </c>
      <c r="AW13" s="101">
        <f>($AQ13*60/AW$6*$AU$4)/1440</f>
        <v>2.0999999999999999E-3</v>
      </c>
      <c r="AX13" s="102">
        <f>($AQ13*60/AX$6*$AU$4)/1440</f>
        <v>1.0499999999999999E-3</v>
      </c>
      <c r="BC13">
        <v>8</v>
      </c>
      <c r="BD13" t="s">
        <v>67</v>
      </c>
      <c r="BE13">
        <v>11</v>
      </c>
      <c r="BG13">
        <f t="shared" si="0"/>
        <v>26</v>
      </c>
      <c r="BH13" t="str">
        <f t="shared" si="1"/>
        <v>Z</v>
      </c>
    </row>
    <row r="14" spans="1:60" ht="15.75" customHeight="1">
      <c r="A14" s="818"/>
      <c r="B14" s="801"/>
      <c r="C14" s="182"/>
      <c r="D14" s="802"/>
      <c r="E14" s="803"/>
      <c r="F14" s="802"/>
      <c r="G14" s="803"/>
      <c r="H14" s="802"/>
      <c r="I14" s="803"/>
      <c r="J14" s="802"/>
      <c r="K14" s="803"/>
      <c r="L14" s="802"/>
      <c r="M14" s="807"/>
      <c r="N14" s="802"/>
      <c r="O14" s="803"/>
      <c r="P14" s="802"/>
      <c r="Q14" s="803"/>
      <c r="R14" s="801"/>
      <c r="S14" s="808"/>
      <c r="T14" s="808"/>
      <c r="U14" s="809"/>
      <c r="V14" s="802"/>
      <c r="W14" s="807"/>
      <c r="X14" s="802"/>
      <c r="Y14" s="803"/>
      <c r="Z14" s="802"/>
      <c r="AA14" s="803"/>
      <c r="AB14" s="802"/>
      <c r="AC14" s="803"/>
      <c r="AD14" s="802"/>
      <c r="AE14" s="803"/>
      <c r="AF14" s="802"/>
      <c r="AG14" s="803"/>
      <c r="AH14" s="802"/>
      <c r="AI14" s="803"/>
      <c r="AJ14" s="802"/>
      <c r="AK14" s="803"/>
      <c r="AL14" s="800"/>
      <c r="AN14" s="71">
        <v>9</v>
      </c>
      <c r="AO14" s="71"/>
      <c r="AP14" s="71">
        <f>+S14</f>
        <v>0</v>
      </c>
      <c r="AQ14" s="71"/>
      <c r="AR14" s="71"/>
      <c r="AT14" s="60">
        <v>10</v>
      </c>
      <c r="AU14" s="100"/>
      <c r="AV14" s="101"/>
      <c r="AW14" s="101"/>
      <c r="AX14" s="102"/>
      <c r="BC14">
        <v>9</v>
      </c>
      <c r="BD14" t="s">
        <v>69</v>
      </c>
      <c r="BE14">
        <v>10</v>
      </c>
      <c r="BG14">
        <f t="shared" si="0"/>
        <v>4</v>
      </c>
      <c r="BH14" t="str">
        <f t="shared" si="1"/>
        <v>D</v>
      </c>
    </row>
    <row r="15" spans="1:60" ht="15.75" customHeight="1">
      <c r="A15" s="818"/>
      <c r="B15" s="801" t="s">
        <v>65</v>
      </c>
      <c r="C15" s="64"/>
      <c r="D15" s="802"/>
      <c r="E15" s="803" t="str">
        <f>IF(E44=0,"",E44)</f>
        <v/>
      </c>
      <c r="F15" s="802"/>
      <c r="G15" s="803" t="str">
        <f>IF(G44=0,"",G44)</f>
        <v/>
      </c>
      <c r="H15" s="802">
        <f>(H13+HLOOKUP(H$2,$AU$5:$AX$27,$AN16,0)*1)+Graph5!G50</f>
        <v>0.32292361111111084</v>
      </c>
      <c r="I15" s="803" t="str">
        <f>IF(I44=0,"",I44)</f>
        <v/>
      </c>
      <c r="J15" s="802">
        <f>(J13+HLOOKUP(J$2,$AU$5:$AX$27,$AN16,0)*1)+Graph5!I50</f>
        <v>0.44792361111111084</v>
      </c>
      <c r="K15" s="803" t="str">
        <f>IF(K44=0,"",K44)</f>
        <v/>
      </c>
      <c r="L15" s="802">
        <f>(L13+HLOOKUP(L$2,$AU$5:$AX$27,$AN16,0)*1)+Graph5!K50</f>
        <v>0.28945555555555547</v>
      </c>
      <c r="M15" s="807" t="str">
        <f>IF(M44=0,"",M44)</f>
        <v/>
      </c>
      <c r="N15" s="802">
        <f>(N13+HLOOKUP(N$2,$AU$5:$AX$27,$AN16,0)*1)+Graph5!M50</f>
        <v>0.40820555555555571</v>
      </c>
      <c r="O15" s="807" t="str">
        <f>IF(O44=0,"",O44)</f>
        <v/>
      </c>
      <c r="P15" s="802">
        <f>(P13+HLOOKUP(P$2,$AU$5:$AX$27,$AN16,0)*1)+Graph5!R50</f>
        <v>0.35861666666666703</v>
      </c>
      <c r="Q15" s="803" t="str">
        <f>IF(Q44=0,"",Q44)</f>
        <v/>
      </c>
      <c r="R15" s="801">
        <f>+R13+AR15</f>
        <v>38.448000000000008</v>
      </c>
      <c r="S15" s="806" t="s">
        <v>30</v>
      </c>
      <c r="T15" s="806"/>
      <c r="U15" s="809">
        <f>+U17+AR17</f>
        <v>86.399999999999991</v>
      </c>
      <c r="V15" s="802">
        <f>(V17+HLOOKUP(V$2,$AU$5:$AX$27,$AN18,0)*1)+Graph5!Q50</f>
        <v>0.28222222222222232</v>
      </c>
      <c r="W15" s="803" t="str">
        <f>IF(W44=0,"",W44)</f>
        <v/>
      </c>
      <c r="X15" s="802">
        <f>(X17+HLOOKUP(X$2,$AU$5:$AX$27,$AN18,0)*1)+Graph5!S50</f>
        <v>0.39888888888888885</v>
      </c>
      <c r="Y15" s="803" t="str">
        <f>IF(Y44=0,"",Y44)</f>
        <v/>
      </c>
      <c r="Z15" s="802"/>
      <c r="AA15" s="803" t="str">
        <f>IF(AA44=0,"",AA44)</f>
        <v/>
      </c>
      <c r="AB15" s="802"/>
      <c r="AC15" s="803" t="str">
        <f>IF(AC44=0,"",AC44)</f>
        <v/>
      </c>
      <c r="AD15" s="802">
        <f>(AD17+HLOOKUP(AD$2,$AU$5:$AX$27,$AN18,0)*1)+Graph5!Y50</f>
        <v>0.33816666666666684</v>
      </c>
      <c r="AE15" s="803" t="str">
        <f>IF(AE44=0,"",AE44)</f>
        <v/>
      </c>
      <c r="AF15" s="802">
        <f>(AF17+HLOOKUP(AF$2,$AU$5:$AX$27,$AN18,0)*1)+Graph5!AA50</f>
        <v>0.46247222222222184</v>
      </c>
      <c r="AG15" s="803" t="str">
        <f>IF(AG44=0,"",AG44)</f>
        <v/>
      </c>
      <c r="AH15" s="802">
        <f>(AH17+HLOOKUP(AH$2,$AU$5:$AX$27,$AN18,0)*1)+Graph5!AC50</f>
        <v>0.2852777777777773</v>
      </c>
      <c r="AI15" s="807" t="str">
        <f>IF(AI44=0,"",AI44)</f>
        <v/>
      </c>
      <c r="AJ15" s="802">
        <f>(AJ17+HLOOKUP(AJ$2,$AU$5:$AX$27,$AN18,0)*1)+Graph5!AE50</f>
        <v>0.40888888888888841</v>
      </c>
      <c r="AK15" s="807" t="str">
        <f>IF(AK44=0,"",AK44)</f>
        <v/>
      </c>
      <c r="AL15" s="800"/>
      <c r="AN15" s="71"/>
      <c r="AO15" s="71"/>
      <c r="AP15" s="71"/>
      <c r="AQ15" s="99">
        <f>4*0.9+2*0.6</f>
        <v>4.8</v>
      </c>
      <c r="AR15" s="71">
        <f>+AQ15*$AR$9*$AR$4/100</f>
        <v>20.736000000000001</v>
      </c>
      <c r="AT15" s="60">
        <v>11</v>
      </c>
      <c r="AU15" s="100">
        <f>($AQ15*60/AU$6*$AU$4)/1440</f>
        <v>2.3999999999999998E-3</v>
      </c>
      <c r="AV15" s="101">
        <f>($AQ15*60/AV$6*$AU$4)/1440</f>
        <v>3.0000000000000001E-3</v>
      </c>
      <c r="AW15" s="101">
        <f>($AQ15*60/AW$6*$AU$4)/1440</f>
        <v>4.7999999999999996E-3</v>
      </c>
      <c r="AX15" s="102">
        <f>($AQ15*60/AX$6*$AU$4)/1440</f>
        <v>2.3999999999999998E-3</v>
      </c>
      <c r="BC15">
        <v>10</v>
      </c>
      <c r="BD15" t="s">
        <v>70</v>
      </c>
      <c r="BE15">
        <v>9</v>
      </c>
      <c r="BG15">
        <f t="shared" si="0"/>
        <v>30</v>
      </c>
      <c r="BH15" t="str">
        <f t="shared" si="1"/>
        <v>AD</v>
      </c>
    </row>
    <row r="16" spans="1:60" ht="15.75" customHeight="1">
      <c r="A16" s="818"/>
      <c r="B16" s="801"/>
      <c r="C16" s="182"/>
      <c r="D16" s="802"/>
      <c r="E16" s="803"/>
      <c r="F16" s="802"/>
      <c r="G16" s="803"/>
      <c r="H16" s="802"/>
      <c r="I16" s="803"/>
      <c r="J16" s="802"/>
      <c r="K16" s="803"/>
      <c r="L16" s="802"/>
      <c r="M16" s="807"/>
      <c r="N16" s="802"/>
      <c r="O16" s="807"/>
      <c r="P16" s="802"/>
      <c r="Q16" s="803"/>
      <c r="R16" s="801"/>
      <c r="S16" s="806"/>
      <c r="T16" s="806"/>
      <c r="U16" s="809"/>
      <c r="V16" s="802"/>
      <c r="W16" s="803"/>
      <c r="X16" s="802"/>
      <c r="Y16" s="803"/>
      <c r="Z16" s="802"/>
      <c r="AA16" s="803"/>
      <c r="AB16" s="802"/>
      <c r="AC16" s="803"/>
      <c r="AD16" s="802"/>
      <c r="AE16" s="803"/>
      <c r="AF16" s="802"/>
      <c r="AG16" s="803"/>
      <c r="AH16" s="802"/>
      <c r="AI16" s="807"/>
      <c r="AJ16" s="802"/>
      <c r="AK16" s="807"/>
      <c r="AL16" s="800"/>
      <c r="AN16" s="71">
        <v>11</v>
      </c>
      <c r="AO16" s="71"/>
      <c r="AP16" s="71">
        <f>+S16</f>
        <v>0</v>
      </c>
      <c r="AQ16" s="71"/>
      <c r="AR16" s="71"/>
      <c r="AT16" s="60">
        <v>12</v>
      </c>
      <c r="AU16" s="100"/>
      <c r="AV16" s="101"/>
      <c r="AW16" s="101"/>
      <c r="AX16" s="102"/>
      <c r="BC16">
        <v>11</v>
      </c>
      <c r="BD16" t="s">
        <v>73</v>
      </c>
      <c r="BE16">
        <v>8</v>
      </c>
      <c r="BG16">
        <f t="shared" si="0"/>
        <v>16</v>
      </c>
      <c r="BH16" t="str">
        <f t="shared" si="1"/>
        <v>P</v>
      </c>
    </row>
    <row r="17" spans="1:60" ht="15.75" customHeight="1">
      <c r="A17" s="818"/>
      <c r="B17" s="801" t="s">
        <v>87</v>
      </c>
      <c r="C17" s="64"/>
      <c r="D17" s="802"/>
      <c r="E17" s="803"/>
      <c r="F17" s="802"/>
      <c r="G17" s="803" t="str">
        <f>IF(G46=0,"",G46)</f>
        <v/>
      </c>
      <c r="H17" s="802">
        <f>(H15+HLOOKUP(H$2,$AU$5:$AX$27,$AN18,0)*1)+Graph5!G52</f>
        <v>0.32454861111111083</v>
      </c>
      <c r="I17" s="803" t="str">
        <f>IF(I46=0,"",I46)</f>
        <v/>
      </c>
      <c r="J17" s="802">
        <f>(J15+HLOOKUP(J$2,$AU$5:$AX$27,$AN18,0)*1)+Graph5!I52</f>
        <v>0.44954861111111083</v>
      </c>
      <c r="K17" s="803" t="str">
        <f>IF(K46=0,"",K46)</f>
        <v/>
      </c>
      <c r="L17" s="802">
        <f>(L15+HLOOKUP(L$2,$AU$5:$AX$27,$AN18,0)*1)+Graph5!K52</f>
        <v>0.29205555555555546</v>
      </c>
      <c r="M17" s="803" t="str">
        <f>IF(M46=0,"",M46)</f>
        <v/>
      </c>
      <c r="N17" s="802">
        <f>(N15+HLOOKUP(N$2,$AU$5:$AX$27,$AN18,0)*1)+Graph5!M52</f>
        <v>0.4108055555555557</v>
      </c>
      <c r="O17" s="803" t="str">
        <f>IF(O46=0,"",O46)</f>
        <v/>
      </c>
      <c r="P17" s="802">
        <f>(P15+HLOOKUP(P$2,$AU$5:$AX$27,$AN18,0)*1)+Graph5!R52</f>
        <v>0.35991666666666705</v>
      </c>
      <c r="Q17" s="803" t="str">
        <f>IF(Q46=0,"",Q46)</f>
        <v/>
      </c>
      <c r="R17" s="801">
        <f>+R15+AR17</f>
        <v>49.680000000000007</v>
      </c>
      <c r="S17" s="808" t="s">
        <v>88</v>
      </c>
      <c r="T17" s="808"/>
      <c r="U17" s="809">
        <f>+U19+AR19</f>
        <v>75.167999999999992</v>
      </c>
      <c r="V17" s="802">
        <f>(V19+HLOOKUP(V$2,$AU$5:$AX$27,$AN20,0)*1)+Graph5!Q52</f>
        <v>0.27953333333333341</v>
      </c>
      <c r="W17" s="803" t="str">
        <f>IF(W46=0,"",W46)</f>
        <v/>
      </c>
      <c r="X17" s="802">
        <f>(X19+HLOOKUP(X$2,$AU$5:$AX$27,$AN20,0)*1)+Graph5!S52</f>
        <v>0.39064444444444441</v>
      </c>
      <c r="Y17" s="803" t="str">
        <f>IF(Y46=0,"",Y46)</f>
        <v/>
      </c>
      <c r="Z17" s="802"/>
      <c r="AA17" s="803" t="str">
        <f>IF(AA46=0,"",AA46)</f>
        <v/>
      </c>
      <c r="AB17" s="802"/>
      <c r="AC17" s="803" t="str">
        <f>IF(AC46=0,"",AC46)</f>
        <v/>
      </c>
      <c r="AD17" s="802">
        <f>(AD19+HLOOKUP(AD$2,$AU$5:$AX$27,$AN20,0)*1)+Graph5!Y52</f>
        <v>0.33515277777777797</v>
      </c>
      <c r="AE17" s="803" t="str">
        <f>IF(AE46=0,"",AE46)</f>
        <v/>
      </c>
      <c r="AF17" s="802">
        <f>(AF19+HLOOKUP(AF$2,$AU$5:$AX$27,$AN20,0)*1)+Graph5!AA52</f>
        <v>0.45945833333333297</v>
      </c>
      <c r="AG17" s="803" t="str">
        <f>IF(AG46=0,"",AG46)</f>
        <v/>
      </c>
      <c r="AH17" s="802">
        <f>(AH19+HLOOKUP(AH$2,$AU$5:$AX$27,$AN20,0)*1)+Graph5!AC52</f>
        <v>0.28128888888888842</v>
      </c>
      <c r="AI17" s="803" t="str">
        <f>IF(AI46=0,"",AI46)</f>
        <v/>
      </c>
      <c r="AJ17" s="802">
        <f>(AJ19+HLOOKUP(AJ$2,$AU$5:$AX$27,$AN20,0)*1)+Graph5!AE52</f>
        <v>0.40628888888888842</v>
      </c>
      <c r="AK17" s="803" t="str">
        <f>IF(AK46=0,"",AK46)</f>
        <v/>
      </c>
      <c r="AL17" s="800"/>
      <c r="AN17" s="71"/>
      <c r="AO17" s="71"/>
      <c r="AP17" s="71"/>
      <c r="AQ17" s="99">
        <f>4*0.6+0.2</f>
        <v>2.6</v>
      </c>
      <c r="AR17" s="71">
        <f>+AQ17*$AR$9*$AR$4/100</f>
        <v>11.232000000000001</v>
      </c>
      <c r="AT17" s="60">
        <v>13</v>
      </c>
      <c r="AU17" s="100">
        <f>($AQ17*60/AU$6*$AU$4)/1440</f>
        <v>1.2999999999999999E-3</v>
      </c>
      <c r="AV17" s="101">
        <f>($AQ17*60/AV$6*$AU$4)/1440</f>
        <v>1.6249999999999999E-3</v>
      </c>
      <c r="AW17" s="101">
        <f>($AQ17*60/AW$6*$AU$4)/1440</f>
        <v>2.5999999999999999E-3</v>
      </c>
      <c r="AX17" s="102">
        <f>($AQ17*60/AX$6*$AU$4)/1440</f>
        <v>1.2999999999999999E-3</v>
      </c>
      <c r="BC17">
        <v>12</v>
      </c>
      <c r="BD17" t="s">
        <v>74</v>
      </c>
      <c r="BE17">
        <v>7</v>
      </c>
      <c r="BG17">
        <f t="shared" si="0"/>
        <v>24</v>
      </c>
      <c r="BH17" t="str">
        <f t="shared" si="1"/>
        <v>X</v>
      </c>
    </row>
    <row r="18" spans="1:60" ht="15.75" customHeight="1">
      <c r="A18" s="818"/>
      <c r="B18" s="801"/>
      <c r="C18" s="182"/>
      <c r="D18" s="802"/>
      <c r="E18" s="803"/>
      <c r="F18" s="802"/>
      <c r="G18" s="803"/>
      <c r="H18" s="802"/>
      <c r="I18" s="803"/>
      <c r="J18" s="802"/>
      <c r="K18" s="803"/>
      <c r="L18" s="802"/>
      <c r="M18" s="803"/>
      <c r="N18" s="802"/>
      <c r="O18" s="803"/>
      <c r="P18" s="802"/>
      <c r="Q18" s="803"/>
      <c r="R18" s="801"/>
      <c r="S18" s="808"/>
      <c r="T18" s="808"/>
      <c r="U18" s="809"/>
      <c r="V18" s="802"/>
      <c r="W18" s="803"/>
      <c r="X18" s="802"/>
      <c r="Y18" s="803"/>
      <c r="Z18" s="802"/>
      <c r="AA18" s="803"/>
      <c r="AB18" s="802"/>
      <c r="AC18" s="803"/>
      <c r="AD18" s="802"/>
      <c r="AE18" s="803"/>
      <c r="AF18" s="802"/>
      <c r="AG18" s="803"/>
      <c r="AH18" s="802"/>
      <c r="AI18" s="803"/>
      <c r="AJ18" s="802"/>
      <c r="AK18" s="803"/>
      <c r="AL18" s="800"/>
      <c r="AN18" s="71">
        <v>13</v>
      </c>
      <c r="AO18" s="71"/>
      <c r="AP18" s="71">
        <f>+S18</f>
        <v>0</v>
      </c>
      <c r="AQ18" s="71"/>
      <c r="AR18" s="71"/>
      <c r="AT18" s="60">
        <v>14</v>
      </c>
      <c r="AU18" s="100"/>
      <c r="AV18" s="101"/>
      <c r="AW18" s="101"/>
      <c r="AX18" s="102"/>
      <c r="BC18">
        <v>13</v>
      </c>
      <c r="BD18" t="s">
        <v>77</v>
      </c>
      <c r="BE18">
        <v>6</v>
      </c>
      <c r="BG18">
        <f t="shared" si="0"/>
        <v>36</v>
      </c>
      <c r="BH18" t="str">
        <f t="shared" si="1"/>
        <v>AJ</v>
      </c>
    </row>
    <row r="19" spans="1:60" ht="15.75" customHeight="1">
      <c r="A19" s="818"/>
      <c r="B19" s="801" t="s">
        <v>83</v>
      </c>
      <c r="C19" s="64"/>
      <c r="D19" s="802">
        <f>+D1</f>
        <v>0.33333333333333298</v>
      </c>
      <c r="E19" s="803" t="str">
        <f>IF(E48=0,"",E48)</f>
        <v/>
      </c>
      <c r="F19" s="802">
        <f>+F1</f>
        <v>0.45902777777777798</v>
      </c>
      <c r="G19" s="803" t="str">
        <f>IF(G48=0,"",G48)</f>
        <v/>
      </c>
      <c r="H19" s="802">
        <f>(H17+HLOOKUP(H$2,$AU$5:$AX$27,$AN20,0)*1)+Graph5!G54</f>
        <v>0.32567361111111082</v>
      </c>
      <c r="I19" s="803" t="str">
        <f>IF(I48=0,"",I48)</f>
        <v/>
      </c>
      <c r="J19" s="802">
        <f>(J17+HLOOKUP(J$2,$AU$5:$AX$27,$AN20,0)*1)+Graph5!I54</f>
        <v>0.45067361111111082</v>
      </c>
      <c r="K19" s="803" t="str">
        <f>IF(K48=0,"",K48)</f>
        <v/>
      </c>
      <c r="L19" s="802">
        <f>(L17+HLOOKUP(L$2,$AU$5:$AX$27,$AN20,0)*1)+Graph5!K54</f>
        <v>0.3007999999999999</v>
      </c>
      <c r="M19" s="803" t="str">
        <f>IF(M48=0,"",M48)</f>
        <v/>
      </c>
      <c r="N19" s="802">
        <f>(N17+HLOOKUP(N$2,$AU$5:$AX$27,$AN20,0)*1)+Graph5!M54</f>
        <v>0.41955000000000015</v>
      </c>
      <c r="O19" s="803" t="str">
        <f>IF(O48=0,"",O48)</f>
        <v/>
      </c>
      <c r="P19" s="802">
        <f>(P17+HLOOKUP(P$2,$AU$5:$AX$27,$AN20,0)*1)+Graph5!R54</f>
        <v>0.36081666666666706</v>
      </c>
      <c r="Q19" s="803" t="str">
        <f>IF(Q48=0,"",Q48)</f>
        <v/>
      </c>
      <c r="R19" s="801">
        <f>+R17+AR19</f>
        <v>57.456000000000003</v>
      </c>
      <c r="S19" s="806" t="s">
        <v>126</v>
      </c>
      <c r="T19" s="806"/>
      <c r="U19" s="809">
        <f>+U21+AR21</f>
        <v>67.391999999999996</v>
      </c>
      <c r="V19" s="802">
        <f>(V21+HLOOKUP(V$2,$AU$5:$AX$27,$AN22,0)*1)+Graph5!Q54</f>
        <v>0.2786333333333334</v>
      </c>
      <c r="W19" s="807">
        <v>624</v>
      </c>
      <c r="X19" s="802">
        <f>(X21+HLOOKUP(X$2,$AU$5:$AX$27,$AN22,0)*1)+Graph5!S54</f>
        <v>0.38974444444444439</v>
      </c>
      <c r="Y19" s="803" t="str">
        <f>IF(Y48=0,"",Y48)</f>
        <v/>
      </c>
      <c r="Z19" s="802">
        <f>(Z21+HLOOKUP(Z$2,$AU$5:$AX$27,$AN22,0)*1)+Graph5!U54</f>
        <v>0.3305833333333329</v>
      </c>
      <c r="AA19" s="803" t="str">
        <f>IF(AA48=0,"",AA48)</f>
        <v/>
      </c>
      <c r="AB19" s="802">
        <f>(AB21+HLOOKUP(AB$2,$AU$5:$AX$27,$AN22,0)*1)+Graph5!W54</f>
        <v>0.45211111111111124</v>
      </c>
      <c r="AC19" s="803" t="str">
        <f>IF(AC48=0,"",AC48)</f>
        <v/>
      </c>
      <c r="AD19" s="802">
        <f>+AD1</f>
        <v>0.33402777777777798</v>
      </c>
      <c r="AE19" s="803" t="str">
        <f>IF(AE48=0,"",AE48)</f>
        <v/>
      </c>
      <c r="AF19" s="802">
        <f>+AF1</f>
        <v>0.45833333333333298</v>
      </c>
      <c r="AG19" s="803" t="str">
        <f>IF(AG48=0,"",AG48)</f>
        <v/>
      </c>
      <c r="AH19" s="802">
        <f>(AH21+HLOOKUP(AH$2,$AU$5:$AX$27,$AN22,0)*1)+Graph5!AC54</f>
        <v>0.2794888888888884</v>
      </c>
      <c r="AI19" s="807">
        <v>2</v>
      </c>
      <c r="AJ19" s="802">
        <f>(AJ21+HLOOKUP(AJ$2,$AU$5:$AX$27,$AN22,0)*1)+Graph5!AE54</f>
        <v>0.4044888888888884</v>
      </c>
      <c r="AK19" s="803" t="str">
        <f>IF(AK48=0,"",AK48)</f>
        <v/>
      </c>
      <c r="AL19" s="800"/>
      <c r="AN19" s="71"/>
      <c r="AO19" s="71"/>
      <c r="AP19" s="71"/>
      <c r="AQ19" s="99">
        <v>1.8</v>
      </c>
      <c r="AR19" s="71">
        <f>+AQ19*$AR$9*$AR$4/100</f>
        <v>7.7759999999999989</v>
      </c>
      <c r="AT19" s="60">
        <v>15</v>
      </c>
      <c r="AU19" s="100">
        <f>($AQ19*60/AU$6*$AU$4)/1440</f>
        <v>8.9999999999999998E-4</v>
      </c>
      <c r="AV19" s="101">
        <f>($AQ19*60/AV$6*$AU$4)/1440</f>
        <v>1.1250000000000001E-3</v>
      </c>
      <c r="AW19" s="101">
        <f>($AQ19*60/AW$6*$AU$4)/1440</f>
        <v>1.8E-3</v>
      </c>
      <c r="AX19" s="102">
        <f>($AQ19*60/AX$6*$AU$4)/1440</f>
        <v>8.9999999999999998E-4</v>
      </c>
      <c r="BC19">
        <v>14</v>
      </c>
      <c r="BD19" t="s">
        <v>78</v>
      </c>
      <c r="BE19">
        <v>5</v>
      </c>
      <c r="BG19">
        <f t="shared" si="0"/>
        <v>14</v>
      </c>
      <c r="BH19" t="str">
        <f t="shared" si="1"/>
        <v>N</v>
      </c>
    </row>
    <row r="20" spans="1:60" ht="15.75" customHeight="1">
      <c r="A20" s="818"/>
      <c r="B20" s="801"/>
      <c r="C20" s="182"/>
      <c r="D20" s="802"/>
      <c r="E20" s="803"/>
      <c r="F20" s="802"/>
      <c r="G20" s="803"/>
      <c r="H20" s="802"/>
      <c r="I20" s="803"/>
      <c r="J20" s="802"/>
      <c r="K20" s="803"/>
      <c r="L20" s="802"/>
      <c r="M20" s="803"/>
      <c r="N20" s="802"/>
      <c r="O20" s="803"/>
      <c r="P20" s="802"/>
      <c r="Q20" s="803"/>
      <c r="R20" s="801"/>
      <c r="S20" s="806"/>
      <c r="T20" s="806"/>
      <c r="U20" s="809"/>
      <c r="V20" s="802"/>
      <c r="W20" s="807"/>
      <c r="X20" s="802"/>
      <c r="Y20" s="803"/>
      <c r="Z20" s="802"/>
      <c r="AA20" s="803"/>
      <c r="AB20" s="802"/>
      <c r="AC20" s="803"/>
      <c r="AD20" s="802"/>
      <c r="AE20" s="803"/>
      <c r="AF20" s="802"/>
      <c r="AG20" s="803"/>
      <c r="AH20" s="802"/>
      <c r="AI20" s="807"/>
      <c r="AJ20" s="802"/>
      <c r="AK20" s="803"/>
      <c r="AL20" s="800"/>
      <c r="AN20" s="71">
        <v>15</v>
      </c>
      <c r="AO20" s="71"/>
      <c r="AP20" s="71">
        <f>+S20</f>
        <v>0</v>
      </c>
      <c r="AQ20" s="71"/>
      <c r="AR20" s="71"/>
      <c r="AT20" s="60">
        <v>16</v>
      </c>
      <c r="AU20" s="100"/>
      <c r="AV20" s="101"/>
      <c r="AW20" s="101"/>
      <c r="AX20" s="102"/>
      <c r="BC20">
        <v>15</v>
      </c>
      <c r="BD20" t="s">
        <v>81</v>
      </c>
      <c r="BE20">
        <v>4</v>
      </c>
      <c r="BG20">
        <f t="shared" si="0"/>
        <v>28</v>
      </c>
      <c r="BH20" t="str">
        <f t="shared" si="1"/>
        <v>AB</v>
      </c>
    </row>
    <row r="21" spans="1:60" ht="15.75" customHeight="1">
      <c r="A21" s="818"/>
      <c r="B21" s="801" t="s">
        <v>91</v>
      </c>
      <c r="C21" s="64"/>
      <c r="D21" s="802">
        <f>(D19+HLOOKUP(D$2,$AU$5:$AX$27,$AN22,0)*1)+Graph5!C56</f>
        <v>0.34318055555555521</v>
      </c>
      <c r="E21" s="803" t="str">
        <f>IF(E50=0,"",E50)</f>
        <v/>
      </c>
      <c r="F21" s="802">
        <f>(F19+HLOOKUP(F$2,$AU$5:$AX$27,$AN22,0)*1)+Graph5!E56</f>
        <v>0.46679166666666688</v>
      </c>
      <c r="G21" s="803" t="str">
        <f>IF(G50=0,"",G50)</f>
        <v/>
      </c>
      <c r="H21" s="802"/>
      <c r="I21" s="803" t="str">
        <f>IF(I50=0,"",I50)</f>
        <v/>
      </c>
      <c r="J21" s="802"/>
      <c r="K21" s="803" t="str">
        <f>IF(K50=0,"",K50)</f>
        <v/>
      </c>
      <c r="L21" s="802">
        <f>(L19+HLOOKUP(L$2,$AU$5:$AX$27,$AN22,0)*1)+Graph5!K56</f>
        <v>0.31099999999999989</v>
      </c>
      <c r="M21" s="803" t="str">
        <f>IF(M50=0,"",M50)</f>
        <v/>
      </c>
      <c r="N21" s="802">
        <f>(N19+HLOOKUP(N$2,$AU$5:$AX$27,$AN22,0)*1)+Graph5!M56</f>
        <v>0.42975000000000013</v>
      </c>
      <c r="O21" s="803" t="str">
        <f>IF(O50=0,"",O50)</f>
        <v/>
      </c>
      <c r="P21" s="802">
        <f>(P19+HLOOKUP(P$2,$AU$5:$AX$27,$AN22,0)*1)+Graph5!R56</f>
        <v>0.36591666666666706</v>
      </c>
      <c r="Q21" s="803" t="str">
        <f>IF(Q50=0,"",Q50)</f>
        <v/>
      </c>
      <c r="R21" s="801">
        <f>+R19+AR21</f>
        <v>101.52</v>
      </c>
      <c r="S21" s="808" t="s">
        <v>23</v>
      </c>
      <c r="T21" s="808"/>
      <c r="U21" s="809">
        <f>+U23+AR23</f>
        <v>23.328000000000003</v>
      </c>
      <c r="V21" s="802">
        <f>(V23+HLOOKUP(V$2,$AU$5:$AX$27,$AN24,0)*1)+Graph5!Q56</f>
        <v>0.26658888888888899</v>
      </c>
      <c r="W21" s="803" t="str">
        <f>IF(W50=0,"",W50)</f>
        <v/>
      </c>
      <c r="X21" s="802">
        <f>(X23+HLOOKUP(X$2,$AU$5:$AX$27,$AN24,0)*1)+Graph5!S56</f>
        <v>0.37769999999999998</v>
      </c>
      <c r="Y21" s="803" t="str">
        <f>IF(Y50=0,"",Y50)</f>
        <v/>
      </c>
      <c r="Z21" s="802">
        <f>(Z23+HLOOKUP(Z$2,$AU$5:$AX$27,$AN24,0)*1)+Graph5!U56</f>
        <v>0.32420833333333288</v>
      </c>
      <c r="AA21" s="803" t="str">
        <f>IF(AA50=0,"",AA50)</f>
        <v/>
      </c>
      <c r="AB21" s="802">
        <f>(AB23+HLOOKUP(AB$2,$AU$5:$AX$27,$AN24,0)*1)+Graph5!W56</f>
        <v>0.44573611111111122</v>
      </c>
      <c r="AC21" s="803" t="str">
        <f>IF(AC50=0,"",AC50)</f>
        <v/>
      </c>
      <c r="AD21" s="802"/>
      <c r="AE21" s="803" t="str">
        <f>IF(AE50=0,"",AE50)</f>
        <v/>
      </c>
      <c r="AF21" s="802"/>
      <c r="AG21" s="803" t="str">
        <f>IF(AG50=0,"",AG50)</f>
        <v/>
      </c>
      <c r="AH21" s="802">
        <f>(AH23+HLOOKUP(AH$2,$AU$5:$AX$27,$AN24,0)*1)+Graph5!AC56</f>
        <v>0.26234444444444399</v>
      </c>
      <c r="AI21" s="803" t="str">
        <f>IF(AI50=0,"",AI50)</f>
        <v/>
      </c>
      <c r="AJ21" s="802">
        <f>(AJ23+HLOOKUP(AJ$2,$AU$5:$AX$27,$AN24,0)*1)+Graph5!AE56</f>
        <v>0.38734444444444399</v>
      </c>
      <c r="AK21" s="803" t="str">
        <f>IF(AK50=0,"",AK50)</f>
        <v/>
      </c>
      <c r="AL21" s="800"/>
      <c r="AN21" s="71"/>
      <c r="AO21" s="71"/>
      <c r="AP21" s="71"/>
      <c r="AQ21" s="99">
        <f>10*0.9+2*0.6</f>
        <v>10.199999999999999</v>
      </c>
      <c r="AR21" s="71">
        <f>+AQ21*$AR$9*$AR$4/100</f>
        <v>44.063999999999993</v>
      </c>
      <c r="AT21" s="60">
        <v>17</v>
      </c>
      <c r="AU21" s="100">
        <f>($AQ21*60/AU$6*$AU$4)/1440</f>
        <v>5.0999999999999995E-3</v>
      </c>
      <c r="AV21" s="101">
        <f>($AQ21*60/AV$6*$AU$4)/1440</f>
        <v>6.3749999999999996E-3</v>
      </c>
      <c r="AW21" s="101">
        <f>($AQ21*60/AW$6*$AU$4)/1440</f>
        <v>1.0199999999999999E-2</v>
      </c>
      <c r="AX21" s="102">
        <f>($AQ21*60/AX$6*$AU$4)/1440</f>
        <v>5.0999999999999995E-3</v>
      </c>
      <c r="BC21">
        <v>16</v>
      </c>
      <c r="BD21" t="s">
        <v>82</v>
      </c>
      <c r="BE21">
        <v>3</v>
      </c>
      <c r="BG21">
        <f t="shared" si="0"/>
        <v>10</v>
      </c>
      <c r="BH21" t="str">
        <f t="shared" si="1"/>
        <v>J</v>
      </c>
    </row>
    <row r="22" spans="1:60" ht="15.75" customHeight="1">
      <c r="A22" s="818"/>
      <c r="B22" s="801"/>
      <c r="C22" s="182"/>
      <c r="D22" s="802"/>
      <c r="E22" s="803"/>
      <c r="F22" s="802"/>
      <c r="G22" s="803"/>
      <c r="H22" s="802"/>
      <c r="I22" s="803"/>
      <c r="J22" s="802"/>
      <c r="K22" s="803"/>
      <c r="L22" s="802"/>
      <c r="M22" s="803"/>
      <c r="N22" s="802"/>
      <c r="O22" s="803"/>
      <c r="P22" s="802"/>
      <c r="Q22" s="803"/>
      <c r="R22" s="801"/>
      <c r="S22" s="808"/>
      <c r="T22" s="808"/>
      <c r="U22" s="809"/>
      <c r="V22" s="802"/>
      <c r="W22" s="803"/>
      <c r="X22" s="802"/>
      <c r="Y22" s="803"/>
      <c r="Z22" s="802"/>
      <c r="AA22" s="803"/>
      <c r="AB22" s="802"/>
      <c r="AC22" s="803"/>
      <c r="AD22" s="802"/>
      <c r="AE22" s="803"/>
      <c r="AF22" s="802"/>
      <c r="AG22" s="803"/>
      <c r="AH22" s="802"/>
      <c r="AI22" s="803"/>
      <c r="AJ22" s="802"/>
      <c r="AK22" s="803"/>
      <c r="AL22" s="800"/>
      <c r="AN22" s="71">
        <v>17</v>
      </c>
      <c r="AO22" s="71"/>
      <c r="AP22" s="71">
        <f>+S22</f>
        <v>0</v>
      </c>
      <c r="AQ22" s="71"/>
      <c r="AR22" s="71"/>
      <c r="AT22" s="60">
        <v>18</v>
      </c>
      <c r="AU22" s="100"/>
      <c r="AV22" s="101"/>
      <c r="AW22" s="101"/>
      <c r="AX22" s="102"/>
      <c r="BC22">
        <v>17</v>
      </c>
      <c r="BD22" t="s">
        <v>85</v>
      </c>
      <c r="BE22">
        <v>2</v>
      </c>
      <c r="BG22">
        <f t="shared" si="0"/>
        <v>32</v>
      </c>
      <c r="BH22" t="str">
        <f t="shared" si="1"/>
        <v>AF</v>
      </c>
    </row>
    <row r="23" spans="1:60" ht="15.75" customHeight="1">
      <c r="A23" s="818"/>
      <c r="B23" s="804" t="s">
        <v>62</v>
      </c>
      <c r="C23" s="64"/>
      <c r="D23" s="797">
        <f>(D21+HLOOKUP(D$2,$AU$5:$AX$27,$AN24,0)*1)+Graph5!C58</f>
        <v>0.34655555555555523</v>
      </c>
      <c r="E23" s="798"/>
      <c r="F23" s="797">
        <f>(F21+HLOOKUP(F$2,$AU$5:$AX$27,$AN24,0)*1)+Graph5!E58</f>
        <v>0.4701666666666669</v>
      </c>
      <c r="G23" s="798"/>
      <c r="H23" s="797"/>
      <c r="I23" s="798"/>
      <c r="J23" s="797"/>
      <c r="K23" s="798"/>
      <c r="L23" s="797">
        <f>(L21+HLOOKUP(L$2,$AU$5:$AX$27,$AN24,0)*1)+Graph5!K58</f>
        <v>0.3163999999999999</v>
      </c>
      <c r="M23" s="798"/>
      <c r="N23" s="797">
        <f>(N21+HLOOKUP(N$2,$AU$5:$AX$27,$AN24,0)*1)+Graph5!M58</f>
        <v>0.43515000000000015</v>
      </c>
      <c r="O23" s="798"/>
      <c r="P23" s="797">
        <f>(P21+HLOOKUP(P$2,$AU$5:$AX$27,$AN24,0)*1)+Graph5!R58</f>
        <v>0.36861666666666704</v>
      </c>
      <c r="Q23" s="805"/>
      <c r="R23" s="804">
        <f>+R21+AR23</f>
        <v>124.848</v>
      </c>
      <c r="S23" s="806" t="s">
        <v>16</v>
      </c>
      <c r="T23" s="806"/>
      <c r="U23" s="799">
        <v>0</v>
      </c>
      <c r="V23" s="797">
        <f>+V1</f>
        <v>0.26388888888888901</v>
      </c>
      <c r="W23" s="798"/>
      <c r="X23" s="797">
        <f>+X1</f>
        <v>0.375</v>
      </c>
      <c r="Y23" s="798"/>
      <c r="Z23" s="797">
        <f>+Z1</f>
        <v>0.31944444444444398</v>
      </c>
      <c r="AA23" s="798"/>
      <c r="AB23" s="797">
        <f>+AB1</f>
        <v>0.43888888888888899</v>
      </c>
      <c r="AC23" s="798"/>
      <c r="AD23" s="797"/>
      <c r="AE23" s="798"/>
      <c r="AF23" s="797"/>
      <c r="AG23" s="798"/>
      <c r="AH23" s="797">
        <f>+AH1</f>
        <v>0.25694444444444398</v>
      </c>
      <c r="AI23" s="798"/>
      <c r="AJ23" s="797">
        <f>+AJ1</f>
        <v>0.38194444444444398</v>
      </c>
      <c r="AK23" s="798"/>
      <c r="AL23" s="800"/>
      <c r="AN23" s="71"/>
      <c r="AO23" s="71"/>
      <c r="AP23" s="71"/>
      <c r="AQ23" s="99">
        <f>4*0.9+3*0.6</f>
        <v>5.4</v>
      </c>
      <c r="AR23" s="71">
        <f>+AQ23*$AR$9*$AR$4/100</f>
        <v>23.328000000000003</v>
      </c>
      <c r="AT23" s="60">
        <v>19</v>
      </c>
      <c r="AU23" s="100">
        <f>($AQ23*60/AU$6*$AU$4)/1440</f>
        <v>2.7000000000000001E-3</v>
      </c>
      <c r="AV23" s="101">
        <f>($AQ23*60/AV$6*$AU$4)/1440</f>
        <v>3.3749999999999995E-3</v>
      </c>
      <c r="AW23" s="101">
        <f>($AQ23*60/AW$6*$AU$4)/1440</f>
        <v>5.4000000000000003E-3</v>
      </c>
      <c r="AX23" s="102">
        <f>($AQ23*60/AX$6*$AU$4)/1440</f>
        <v>2.7000000000000001E-3</v>
      </c>
      <c r="BC23">
        <v>18</v>
      </c>
      <c r="BD23" t="s">
        <v>86</v>
      </c>
      <c r="BE23">
        <v>1</v>
      </c>
      <c r="BG23">
        <f t="shared" si="0"/>
        <v>6</v>
      </c>
      <c r="BH23" t="str">
        <f t="shared" si="1"/>
        <v>F</v>
      </c>
    </row>
    <row r="24" spans="1:60">
      <c r="A24" s="818"/>
      <c r="B24" s="804"/>
      <c r="C24" s="182"/>
      <c r="D24" s="797"/>
      <c r="E24" s="798"/>
      <c r="F24" s="797"/>
      <c r="G24" s="798"/>
      <c r="H24" s="797"/>
      <c r="I24" s="798"/>
      <c r="J24" s="797"/>
      <c r="K24" s="798"/>
      <c r="L24" s="797"/>
      <c r="M24" s="798"/>
      <c r="N24" s="797"/>
      <c r="O24" s="798"/>
      <c r="P24" s="797"/>
      <c r="Q24" s="805"/>
      <c r="R24" s="804"/>
      <c r="S24" s="806"/>
      <c r="T24" s="806"/>
      <c r="U24" s="799"/>
      <c r="V24" s="797"/>
      <c r="W24" s="798"/>
      <c r="X24" s="797"/>
      <c r="Y24" s="798"/>
      <c r="Z24" s="797"/>
      <c r="AA24" s="798"/>
      <c r="AB24" s="797"/>
      <c r="AC24" s="798"/>
      <c r="AD24" s="797"/>
      <c r="AE24" s="798"/>
      <c r="AF24" s="797"/>
      <c r="AG24" s="798"/>
      <c r="AH24" s="797"/>
      <c r="AI24" s="798"/>
      <c r="AJ24" s="797"/>
      <c r="AK24" s="798"/>
      <c r="AL24" s="800"/>
      <c r="AN24" s="71">
        <v>19</v>
      </c>
      <c r="AO24" s="71"/>
      <c r="AP24" s="71">
        <f>+S24</f>
        <v>0</v>
      </c>
      <c r="AQ24" s="71"/>
      <c r="AR24" s="71"/>
      <c r="AT24" s="60">
        <v>20</v>
      </c>
      <c r="AU24" s="100"/>
      <c r="AV24" s="101"/>
      <c r="AW24" s="101"/>
      <c r="AX24" s="102"/>
      <c r="BC24">
        <v>19</v>
      </c>
      <c r="BD24" t="s">
        <v>89</v>
      </c>
    </row>
    <row r="25" spans="1:60" ht="15.75" hidden="1">
      <c r="A25" s="818"/>
      <c r="B25" s="186"/>
      <c r="C25" s="68"/>
      <c r="D25" s="187"/>
      <c r="E25" s="188"/>
      <c r="F25" s="189"/>
      <c r="G25" s="188"/>
      <c r="H25" s="189"/>
      <c r="I25" s="188"/>
      <c r="J25" s="189"/>
      <c r="K25" s="188"/>
      <c r="L25" s="189"/>
      <c r="M25" s="184"/>
      <c r="N25" s="190"/>
      <c r="O25" s="191"/>
      <c r="P25" s="187"/>
      <c r="Q25" s="192"/>
      <c r="R25" s="193"/>
      <c r="S25" s="194"/>
      <c r="T25" s="194"/>
      <c r="U25" s="195"/>
      <c r="V25" s="187"/>
      <c r="W25" s="188"/>
      <c r="X25" s="189"/>
      <c r="Y25" s="188"/>
      <c r="Z25" s="187"/>
      <c r="AA25" s="188"/>
      <c r="AB25" s="189"/>
      <c r="AC25" s="188"/>
      <c r="AD25" s="189"/>
      <c r="AE25" s="188"/>
      <c r="AF25" s="189"/>
      <c r="AG25" s="188"/>
      <c r="AH25" s="189"/>
      <c r="AI25" s="184"/>
      <c r="AJ25" s="190"/>
      <c r="AK25" s="191"/>
      <c r="AL25" s="800"/>
      <c r="AN25" s="71"/>
      <c r="AO25" s="71"/>
      <c r="AQ25" s="71"/>
      <c r="AR25" s="71"/>
      <c r="AT25" s="60"/>
      <c r="AU25" s="100"/>
      <c r="AV25" s="101"/>
      <c r="AW25" s="101"/>
      <c r="AX25" s="102"/>
      <c r="BC25">
        <v>20</v>
      </c>
      <c r="BD25" t="s">
        <v>90</v>
      </c>
    </row>
    <row r="26" spans="1:60" ht="15.75">
      <c r="A26" s="773" t="s">
        <v>97</v>
      </c>
      <c r="B26" s="773"/>
      <c r="C26" s="773"/>
      <c r="D26" s="773"/>
      <c r="E26" s="773"/>
      <c r="F26" s="773"/>
      <c r="G26" s="773"/>
      <c r="H26" s="773"/>
      <c r="I26" s="773"/>
      <c r="J26" s="773"/>
      <c r="K26" s="773"/>
      <c r="L26" s="773"/>
      <c r="M26" s="773"/>
      <c r="N26" s="773"/>
      <c r="O26" s="773"/>
      <c r="P26" s="773"/>
      <c r="Q26" s="773"/>
      <c r="R26" s="773"/>
      <c r="S26" s="773"/>
      <c r="T26" s="773"/>
      <c r="U26" s="773"/>
      <c r="V26" s="773"/>
      <c r="W26" s="773"/>
      <c r="X26" s="773"/>
      <c r="Y26" s="773"/>
      <c r="Z26" s="773"/>
      <c r="AA26" s="773"/>
      <c r="AB26" s="773"/>
      <c r="AC26" s="773"/>
      <c r="AD26" s="773"/>
      <c r="AE26" s="773"/>
      <c r="AF26" s="773"/>
      <c r="AG26" s="773"/>
      <c r="AH26" s="773"/>
      <c r="AI26" s="773"/>
      <c r="AJ26" s="773"/>
      <c r="AK26" s="773"/>
      <c r="AL26" s="773"/>
      <c r="AN26" s="71"/>
      <c r="AO26" s="71"/>
      <c r="AQ26" s="71"/>
      <c r="AR26" s="71"/>
      <c r="AT26" s="60"/>
      <c r="AU26" s="100"/>
      <c r="AV26" s="101"/>
      <c r="AW26" s="101"/>
      <c r="AX26" s="102"/>
      <c r="BC26">
        <v>21</v>
      </c>
      <c r="BD26" t="s">
        <v>92</v>
      </c>
    </row>
    <row r="27" spans="1:60">
      <c r="AN27" s="71"/>
      <c r="AO27" s="71"/>
      <c r="AQ27" s="71"/>
      <c r="AR27" s="71"/>
      <c r="AT27" s="109"/>
      <c r="AU27" s="110"/>
      <c r="AV27" s="111"/>
      <c r="AW27" s="111"/>
      <c r="AX27" s="112"/>
      <c r="BC27">
        <v>22</v>
      </c>
      <c r="BD27" t="s">
        <v>93</v>
      </c>
    </row>
    <row r="28" spans="1:60">
      <c r="D28" s="99" t="s">
        <v>100</v>
      </c>
      <c r="E28" s="99"/>
      <c r="F28" s="99" t="s">
        <v>100</v>
      </c>
      <c r="G28" s="99"/>
      <c r="H28" s="99" t="s">
        <v>100</v>
      </c>
      <c r="I28" s="99"/>
      <c r="J28" s="99" t="s">
        <v>100</v>
      </c>
      <c r="K28" s="99"/>
      <c r="L28" s="99" t="s">
        <v>100</v>
      </c>
      <c r="M28" s="99"/>
      <c r="N28" s="99" t="s">
        <v>100</v>
      </c>
      <c r="O28" s="99"/>
      <c r="P28" s="99" t="s">
        <v>101</v>
      </c>
      <c r="Q28" s="99"/>
      <c r="R28" s="121"/>
      <c r="S28" s="121"/>
      <c r="T28" s="121"/>
      <c r="U28" s="121"/>
      <c r="V28" s="99" t="s">
        <v>101</v>
      </c>
      <c r="W28" s="99"/>
      <c r="X28" s="99" t="s">
        <v>101</v>
      </c>
      <c r="Y28" s="99"/>
      <c r="Z28" s="99" t="s">
        <v>100</v>
      </c>
      <c r="AA28" s="99"/>
      <c r="AB28" s="99" t="s">
        <v>100</v>
      </c>
      <c r="AC28" s="99"/>
      <c r="AD28" s="99" t="s">
        <v>100</v>
      </c>
      <c r="AE28" s="99"/>
      <c r="AF28" s="99" t="s">
        <v>100</v>
      </c>
      <c r="AG28" s="99"/>
      <c r="AH28" s="99" t="s">
        <v>100</v>
      </c>
      <c r="AI28" s="99"/>
      <c r="AJ28" s="99" t="s">
        <v>100</v>
      </c>
      <c r="AK28" s="99"/>
      <c r="AN28" s="71"/>
      <c r="AO28" s="71"/>
      <c r="AQ28" s="71"/>
      <c r="AR28" s="71"/>
      <c r="BC28">
        <v>23</v>
      </c>
      <c r="BD28" t="s">
        <v>95</v>
      </c>
    </row>
    <row r="29" spans="1:60">
      <c r="N29" s="123"/>
      <c r="O29" s="123"/>
      <c r="AN29" s="168">
        <v>0.40486111111111101</v>
      </c>
      <c r="BC29">
        <v>24</v>
      </c>
      <c r="BD29" t="s">
        <v>96</v>
      </c>
    </row>
    <row r="30" spans="1:60">
      <c r="A30" t="s">
        <v>104</v>
      </c>
      <c r="D30" s="124">
        <f>MIN(D9:D23)</f>
        <v>0.33333333333333298</v>
      </c>
      <c r="E30" s="124"/>
      <c r="F30" s="124">
        <f>MIN(F9:F23)</f>
        <v>0.45902777777777798</v>
      </c>
      <c r="G30" s="124"/>
      <c r="H30" s="124">
        <f>MIN(H9:H23)</f>
        <v>0.31597222222222199</v>
      </c>
      <c r="I30" s="124"/>
      <c r="J30" s="124">
        <f>MIN(J9:J23)</f>
        <v>0.44097222222222199</v>
      </c>
      <c r="K30" s="124"/>
      <c r="L30" s="124">
        <f>MIN(L9:L23)</f>
        <v>0.26736111111111099</v>
      </c>
      <c r="M30" s="124"/>
      <c r="N30" s="124">
        <f>MIN(N9:N23)</f>
        <v>0.38888888888888901</v>
      </c>
      <c r="O30" s="124"/>
      <c r="P30" s="124">
        <f>MIN(P9:P23)</f>
        <v>0.35416666666666702</v>
      </c>
      <c r="Q30" s="124"/>
      <c r="R30" s="124"/>
      <c r="S30" s="124"/>
      <c r="T30" s="124"/>
      <c r="U30" s="124"/>
      <c r="V30" s="124">
        <f>MIN(V9:V23)</f>
        <v>0.26388888888888901</v>
      </c>
      <c r="W30" s="124"/>
      <c r="X30" s="124">
        <f>MIN(X9:X23)</f>
        <v>0.375</v>
      </c>
      <c r="Y30" s="124"/>
      <c r="Z30" s="124">
        <f>MIN(Z9:Z23)</f>
        <v>0.31944444444444398</v>
      </c>
      <c r="AA30" s="124"/>
      <c r="AB30" s="124">
        <f>MIN(AB9:AB23)</f>
        <v>0.43888888888888899</v>
      </c>
      <c r="AC30" s="124"/>
      <c r="AD30" s="124">
        <f>MIN(AD9:AD23)</f>
        <v>0.33402777777777798</v>
      </c>
      <c r="AE30" s="124"/>
      <c r="AF30" s="124">
        <f>MIN(AF9:AF23)</f>
        <v>0.45833333333333298</v>
      </c>
      <c r="AG30" s="124"/>
      <c r="AH30" s="124">
        <f>MIN(AH9:AH23)</f>
        <v>0.25694444444444398</v>
      </c>
      <c r="AI30" s="124"/>
      <c r="AJ30" s="124">
        <f>MIN(AJ9:AJ23)</f>
        <v>0.38194444444444398</v>
      </c>
      <c r="AK30" s="124"/>
      <c r="AN30" s="168">
        <v>3.125E-2</v>
      </c>
      <c r="BC30">
        <v>25</v>
      </c>
      <c r="BD30" t="s">
        <v>98</v>
      </c>
    </row>
    <row r="31" spans="1:60">
      <c r="A31" t="s">
        <v>127</v>
      </c>
      <c r="D31">
        <f>RANK(D30,$D$30:$AJ$30)</f>
        <v>10</v>
      </c>
      <c r="F31">
        <f>RANK(F30,$D$30:$AJ$30)</f>
        <v>1</v>
      </c>
      <c r="H31">
        <f>RANK(H30,$D$30:$AJ$30)</f>
        <v>12</v>
      </c>
      <c r="J31">
        <f>RANK(J30,$D$30:$AJ$30)</f>
        <v>3</v>
      </c>
      <c r="L31">
        <f>RANK(L30,$D$30:$AJ$30)</f>
        <v>13</v>
      </c>
      <c r="N31">
        <f>RANK(N30,$D$30:$AJ$30)</f>
        <v>5</v>
      </c>
      <c r="P31">
        <f>RANK(P30,$D$30:$AJ$30)</f>
        <v>8</v>
      </c>
      <c r="V31">
        <f>RANK(V30,$D$30:$AJ$30)</f>
        <v>14</v>
      </c>
      <c r="X31">
        <f>RANK(X30,$D$30:$AJ$30)</f>
        <v>7</v>
      </c>
      <c r="Z31">
        <f>RANK(Z30,$D$30:$AJ$30)</f>
        <v>11</v>
      </c>
      <c r="AB31">
        <f>RANK(AB30,$D$30:$AJ$30)</f>
        <v>4</v>
      </c>
      <c r="AD31">
        <f>RANK(AD30,$D$30:$AJ$30)</f>
        <v>9</v>
      </c>
      <c r="AF31">
        <f>RANK(AF30,$D$30:$AJ$30)</f>
        <v>2</v>
      </c>
      <c r="AH31">
        <f>RANK(AH30,$D$30:$AJ$30)</f>
        <v>15</v>
      </c>
      <c r="AJ31">
        <f>RANK(AJ30,$D$30:$AJ$30)</f>
        <v>6</v>
      </c>
      <c r="AN31" s="168">
        <f>+AN29+AN30</f>
        <v>0.43611111111111101</v>
      </c>
      <c r="BC31">
        <v>26</v>
      </c>
      <c r="BD31" t="s">
        <v>99</v>
      </c>
    </row>
    <row r="32" spans="1:60">
      <c r="A32" t="s">
        <v>108</v>
      </c>
      <c r="D32">
        <f>COLUMN()</f>
        <v>4</v>
      </c>
      <c r="E32">
        <f>COLUMN()</f>
        <v>5</v>
      </c>
      <c r="F32">
        <f>COLUMN()</f>
        <v>6</v>
      </c>
      <c r="G32">
        <f>COLUMN()</f>
        <v>7</v>
      </c>
      <c r="H32">
        <f>COLUMN()</f>
        <v>8</v>
      </c>
      <c r="I32">
        <f>COLUMN()</f>
        <v>9</v>
      </c>
      <c r="J32">
        <f>COLUMN()</f>
        <v>10</v>
      </c>
      <c r="K32">
        <f>COLUMN()</f>
        <v>11</v>
      </c>
      <c r="L32">
        <f>COLUMN()</f>
        <v>12</v>
      </c>
      <c r="M32">
        <f>COLUMN()</f>
        <v>13</v>
      </c>
      <c r="N32">
        <f>COLUMN()</f>
        <v>14</v>
      </c>
      <c r="P32">
        <f>COLUMN()</f>
        <v>16</v>
      </c>
      <c r="Q32">
        <f>COLUMN()</f>
        <v>17</v>
      </c>
      <c r="R32">
        <f>COLUMN()</f>
        <v>18</v>
      </c>
      <c r="S32">
        <f>COLUMN()</f>
        <v>19</v>
      </c>
      <c r="T32">
        <f>COLUMN()</f>
        <v>20</v>
      </c>
      <c r="U32">
        <f>COLUMN()</f>
        <v>21</v>
      </c>
      <c r="V32">
        <f>COLUMN()</f>
        <v>22</v>
      </c>
      <c r="W32">
        <f>COLUMN()</f>
        <v>23</v>
      </c>
      <c r="X32">
        <f>COLUMN()</f>
        <v>24</v>
      </c>
      <c r="Y32">
        <f>COLUMN()</f>
        <v>25</v>
      </c>
      <c r="Z32">
        <f>COLUMN()</f>
        <v>26</v>
      </c>
      <c r="AA32">
        <f>COLUMN()</f>
        <v>27</v>
      </c>
      <c r="AB32">
        <f>COLUMN()</f>
        <v>28</v>
      </c>
      <c r="AC32">
        <f>COLUMN()</f>
        <v>29</v>
      </c>
      <c r="AD32">
        <f>COLUMN()</f>
        <v>30</v>
      </c>
      <c r="AE32">
        <f>COLUMN()</f>
        <v>31</v>
      </c>
      <c r="AF32">
        <f>COLUMN()</f>
        <v>32</v>
      </c>
      <c r="AG32">
        <f>COLUMN()</f>
        <v>33</v>
      </c>
      <c r="AH32">
        <f>COLUMN()</f>
        <v>34</v>
      </c>
      <c r="AI32">
        <f>COLUMN()</f>
        <v>35</v>
      </c>
      <c r="AJ32">
        <f>COLUMN()</f>
        <v>36</v>
      </c>
      <c r="AK32" s="125"/>
      <c r="AV32" s="122">
        <f>1/1440</f>
        <v>6.9444444444444447E-4</v>
      </c>
      <c r="BC32">
        <v>27</v>
      </c>
      <c r="BD32" t="s">
        <v>102</v>
      </c>
    </row>
    <row r="33" spans="1:56">
      <c r="A33" t="s">
        <v>110</v>
      </c>
      <c r="D33" s="126">
        <f>COUNTIF($D$30:$AJ$30,D30)</f>
        <v>1</v>
      </c>
      <c r="F33">
        <f>COUNTIF($D$30:$AJ$30,F30)</f>
        <v>1</v>
      </c>
      <c r="H33">
        <f>COUNTIF($D$30:$AJ$30,H30)</f>
        <v>1</v>
      </c>
      <c r="J33">
        <f>COUNTIF($D$30:$AJ$30,J30)</f>
        <v>1</v>
      </c>
      <c r="L33">
        <f>COUNTIF($D$30:$AJ$30,L30)</f>
        <v>1</v>
      </c>
      <c r="N33" s="126">
        <f>COUNTIF($D$30:$AJ$30,N30)</f>
        <v>1</v>
      </c>
      <c r="P33" s="126">
        <f>COUNTIF($D$30:$AJ$30,P30)</f>
        <v>1</v>
      </c>
      <c r="V33">
        <f>COUNTIF($D$30:$AJ$30,V30)</f>
        <v>1</v>
      </c>
      <c r="X33" s="126">
        <f>COUNTIF($D$30:$AJ$30,X30)</f>
        <v>1</v>
      </c>
      <c r="Y33" s="126"/>
      <c r="Z33" s="126">
        <f>COUNTIF($D$30:$AJ$30,Z30)</f>
        <v>1</v>
      </c>
      <c r="AA33" s="126"/>
      <c r="AB33" s="126">
        <f>COUNTIF($D$30:$AJ$30,AB30)</f>
        <v>1</v>
      </c>
      <c r="AC33" s="126"/>
      <c r="AD33">
        <f>COUNTIF($D$30:$AJ$30,AD30)</f>
        <v>1</v>
      </c>
      <c r="AF33">
        <f>COUNTIF($D$30:$AJ$30,AF30)</f>
        <v>1</v>
      </c>
      <c r="AH33">
        <f>COUNTIF($D$30:$AJ$30,AH30)</f>
        <v>1</v>
      </c>
      <c r="AJ33">
        <f>COUNTIF($D$30:$AJ$30,AJ30)</f>
        <v>1</v>
      </c>
      <c r="BC33">
        <v>28</v>
      </c>
      <c r="BD33" t="s">
        <v>103</v>
      </c>
    </row>
    <row r="34" spans="1:56">
      <c r="AV34">
        <f>24*60</f>
        <v>1440</v>
      </c>
      <c r="BC34">
        <v>29</v>
      </c>
      <c r="BD34" t="s">
        <v>105</v>
      </c>
    </row>
    <row r="35" spans="1:56">
      <c r="E35">
        <f>+D6</f>
        <v>109</v>
      </c>
      <c r="G35">
        <f>+F6</f>
        <v>113</v>
      </c>
      <c r="I35">
        <f>+H6</f>
        <v>155</v>
      </c>
      <c r="K35">
        <f>+J6</f>
        <v>175</v>
      </c>
      <c r="M35">
        <f>+L6</f>
        <v>627</v>
      </c>
      <c r="O35">
        <f>+N6</f>
        <v>695</v>
      </c>
      <c r="Q35">
        <f>+P6</f>
        <v>5</v>
      </c>
      <c r="W35">
        <f>+V6</f>
        <v>2</v>
      </c>
      <c r="Y35">
        <f>+X6</f>
        <v>48</v>
      </c>
      <c r="AA35">
        <f>+Z6</f>
        <v>108</v>
      </c>
      <c r="AC35">
        <f>+AB6</f>
        <v>112</v>
      </c>
      <c r="AE35">
        <f>+AD6</f>
        <v>156</v>
      </c>
      <c r="AG35">
        <f>+AF6</f>
        <v>176</v>
      </c>
      <c r="AI35">
        <f>+AH6</f>
        <v>624</v>
      </c>
      <c r="AK35">
        <f>+AJ6</f>
        <v>692</v>
      </c>
      <c r="BC35">
        <v>30</v>
      </c>
      <c r="BD35" t="s">
        <v>107</v>
      </c>
    </row>
    <row r="36" spans="1:56">
      <c r="D36" s="196"/>
      <c r="E36" s="128"/>
      <c r="F36" s="196"/>
      <c r="G36" s="128"/>
      <c r="H36" s="196"/>
      <c r="I36" s="128"/>
      <c r="J36" s="196"/>
      <c r="K36" s="128"/>
      <c r="L36" s="196"/>
      <c r="M36" s="128"/>
      <c r="N36" s="196"/>
      <c r="O36" s="128"/>
      <c r="P36" s="196"/>
      <c r="Q36" s="128"/>
      <c r="V36" s="129"/>
      <c r="W36" s="130"/>
      <c r="X36" s="129"/>
      <c r="Y36" s="130"/>
      <c r="Z36" s="129"/>
      <c r="AA36" s="130"/>
      <c r="AB36" s="129"/>
      <c r="AC36" s="130"/>
      <c r="AD36" s="129"/>
      <c r="AE36" s="130"/>
      <c r="AF36" s="129"/>
      <c r="AG36" s="130"/>
      <c r="AH36" s="129"/>
      <c r="AI36" s="130"/>
      <c r="AJ36" s="129"/>
      <c r="AK36" s="130"/>
      <c r="BC36">
        <v>31</v>
      </c>
      <c r="BD36" t="s">
        <v>109</v>
      </c>
    </row>
    <row r="37" spans="1:56">
      <c r="D37" s="196"/>
      <c r="E37" s="84"/>
      <c r="F37" s="196"/>
      <c r="G37" s="84"/>
      <c r="H37" s="196"/>
      <c r="I37" s="84"/>
      <c r="J37" s="196"/>
      <c r="K37" s="84"/>
      <c r="L37" s="196"/>
      <c r="M37" s="84"/>
      <c r="N37" s="196"/>
      <c r="O37" s="84"/>
      <c r="P37" s="196"/>
      <c r="Q37" s="84"/>
      <c r="V37" s="131"/>
      <c r="W37" s="130"/>
      <c r="X37" s="131"/>
      <c r="Y37" s="130"/>
      <c r="Z37" s="131"/>
      <c r="AA37" s="130"/>
      <c r="AB37" s="131"/>
      <c r="AC37" s="130"/>
      <c r="AD37" s="131"/>
      <c r="AE37" s="130"/>
      <c r="AF37" s="131"/>
      <c r="AG37" s="130"/>
      <c r="AH37" s="131"/>
      <c r="AI37" s="130"/>
      <c r="AJ37" s="131"/>
      <c r="AK37" s="130"/>
      <c r="BC37">
        <v>32</v>
      </c>
      <c r="BD37" t="s">
        <v>111</v>
      </c>
    </row>
    <row r="38" spans="1:56">
      <c r="B38" t="str">
        <f>+S9</f>
        <v>Northtown</v>
      </c>
      <c r="D38" s="196"/>
      <c r="E38" s="84"/>
      <c r="F38" s="196"/>
      <c r="G38" s="84"/>
      <c r="H38" s="196"/>
      <c r="I38" s="84"/>
      <c r="J38" s="196"/>
      <c r="K38" s="84"/>
      <c r="L38" s="196"/>
      <c r="M38" s="84"/>
      <c r="N38" s="196"/>
      <c r="O38" s="84"/>
      <c r="P38" s="196"/>
      <c r="Q38" s="84"/>
      <c r="V38" s="133"/>
      <c r="W38" s="130"/>
      <c r="X38" s="133"/>
      <c r="Y38" s="130"/>
      <c r="Z38" s="133"/>
      <c r="AA38" s="130"/>
      <c r="AB38" s="133"/>
      <c r="AC38" s="130"/>
      <c r="AD38" s="133"/>
      <c r="AE38" s="130"/>
      <c r="AF38" s="133"/>
      <c r="AG38" s="130"/>
      <c r="AH38" s="133"/>
      <c r="AI38" s="130"/>
      <c r="AJ38" s="133"/>
      <c r="AK38" s="130"/>
      <c r="BC38">
        <v>33</v>
      </c>
      <c r="BD38" t="s">
        <v>112</v>
      </c>
    </row>
    <row r="39" spans="1:56">
      <c r="D39" s="196"/>
      <c r="E39" s="84"/>
      <c r="F39" s="196"/>
      <c r="G39" s="84"/>
      <c r="H39" s="196"/>
      <c r="I39" s="84"/>
      <c r="J39" s="196"/>
      <c r="K39" s="84"/>
      <c r="L39" s="196"/>
      <c r="M39" s="84"/>
      <c r="N39" s="196"/>
      <c r="O39" s="84"/>
      <c r="P39" s="196"/>
      <c r="Q39" s="84"/>
      <c r="V39" s="131"/>
      <c r="W39" s="130"/>
      <c r="X39" s="131"/>
      <c r="Y39" s="130"/>
      <c r="Z39" s="131"/>
      <c r="AA39" s="130"/>
      <c r="AB39" s="131"/>
      <c r="AC39" s="130"/>
      <c r="AD39" s="131"/>
      <c r="AE39" s="130"/>
      <c r="AF39" s="131"/>
      <c r="AG39" s="130"/>
      <c r="AH39" s="131"/>
      <c r="AI39" s="130"/>
      <c r="AJ39" s="131"/>
      <c r="AK39" s="130"/>
      <c r="BC39">
        <v>34</v>
      </c>
      <c r="BD39" t="s">
        <v>113</v>
      </c>
    </row>
    <row r="40" spans="1:56">
      <c r="B40" t="str">
        <f>+S11</f>
        <v>Pinehill</v>
      </c>
      <c r="D40" s="196">
        <f>IF(AND(D11&lt;$V9,D11&gt;$V13)=1,1,IF(AND(D11&lt;$X9,D11&gt;$X13,$X13&lt;&gt;"")=1,3,IF(AND(D11&lt;$Z9,D11&gt;$Z13)=1,5,IF(AND(D11&lt;$AB9,D11&gt;$AB13)=1,7,IF(AND(D11&lt;$AD9,D11&gt;$AD13,$AD13&lt;&gt;"")=1,9,IF(AND(D11&lt;$AF9,D11&gt;$AF13,$AF13&lt;&gt;"")=1,11,IF(AND(D11&lt;$AH9,D11&gt;$AH13)=1,13,IF(AND(D11&lt;$AJ9,D11&gt;$AJ13)=1,15,0))))))))</f>
        <v>0</v>
      </c>
      <c r="E40" s="84">
        <f>IF(D40=0,0,INDEX($V$6:$AK$6,D40))</f>
        <v>0</v>
      </c>
      <c r="F40" s="196">
        <f>IF(AND(F11&lt;$V9,F11&gt;$V13)=1,1,IF(AND(F11&lt;$X9,F11&gt;$X13,$X13&lt;&gt;"")=1,3,IF(AND(F11&lt;$Z9,F11&gt;$Z13)=1,5,IF(AND(F11&lt;$AB9,F11&gt;$AB13)=1,7,IF(AND(F11&lt;$AD9,F11&gt;$AD13,$AD13&lt;&gt;"")=1,9,IF(AND(F11&lt;$AF9,F11&gt;$AF13,$AF13&lt;&gt;"")=1,11,IF(AND(F11&lt;$AH9,F11&gt;$AH13)=1,13,IF(AND(F11&lt;$AJ9,F11&gt;$AJ13)=1,15,0))))))))</f>
        <v>0</v>
      </c>
      <c r="G40" s="84">
        <f>IF(F40=0,0,INDEX($V$6:$AK$6,F40))</f>
        <v>0</v>
      </c>
      <c r="H40" s="196">
        <f>IF(AND(H11&lt;$V9,H11&gt;$V13)=1,1,IF(AND(H11&lt;$X9,H11&gt;$X13,$X13&lt;&gt;"")=1,3,IF(AND(H11&lt;$Z9,H11&gt;$Z13)=1,5,IF(AND(H11&lt;$AB9,H11&gt;$AB13)=1,7,IF(AND(H11&lt;$AD9,H11&gt;$AD13,$AD13&lt;&gt;"")=1,9,IF(AND(H11&lt;$AF9,H11&gt;$AF13,$AF13&lt;&gt;"")=1,11,IF(AND(H11&lt;$AH9,H11&gt;$AH13)=1,13,IF(AND(H11&lt;$AJ9,H11&gt;$AJ13)=1,15,0))))))))</f>
        <v>0</v>
      </c>
      <c r="I40" s="84">
        <f>IF(H40=0,0,INDEX($V$6:$AK$6,H40))</f>
        <v>0</v>
      </c>
      <c r="J40" s="196">
        <f>IF(AND(J11&lt;$V9,J11&gt;$V13)=1,1,IF(AND(J11&lt;$X9,J11&gt;$X13,$X13&lt;&gt;"")=1,3,IF(AND(J11&lt;$Z9,J11&gt;$Z13)=1,5,IF(AND(J11&lt;$AB9,J11&gt;$AB13)=1,7,IF(AND(J11&lt;$AD9,J11&gt;$AD13,$AD13&lt;&gt;"")=1,9,IF(AND(J11&lt;$AF9,J11&gt;$AF13,$AF13&lt;&gt;"")=1,11,IF(AND(J11&lt;$AH9,J11&gt;$AH13)=1,13,IF(AND(J11&lt;$AJ9,J11&gt;$AJ13)=1,15,0))))))))</f>
        <v>0</v>
      </c>
      <c r="K40" s="84">
        <f>IF(J40=0,0,INDEX($V$6:$AK$6,J40))</f>
        <v>0</v>
      </c>
      <c r="L40" s="196">
        <f>IF(AND(L11&lt;$V9,L11&gt;$V13)=1,1,IF(AND(L11&lt;$X9,L11&gt;$X13,$X13&lt;&gt;"")=1,3,IF(AND(L11&lt;$Z9,L11&gt;$Z13)=1,5,IF(AND(L11&lt;$AB9,L11&gt;$AB13)=1,7,IF(AND(L11&lt;$AD9,L11&gt;$AD13,$AD13&lt;&gt;"")=1,9,IF(AND(L11&lt;$AF9,L11&gt;$AF13,$AF13&lt;&gt;"")=1,11,IF(AND(L11&lt;$AH9,L11&gt;$AH13)=1,13,IF(AND(L11&lt;$AJ9,L11&gt;$AJ13)=1,15,0))))))))</f>
        <v>0</v>
      </c>
      <c r="M40" s="84">
        <f>IF(L40=0,0,INDEX($V$6:$AK$6,L40))</f>
        <v>0</v>
      </c>
      <c r="N40" s="196">
        <f>IF(AND(N11&lt;$V9,N11&gt;$V13)=1,1,IF(AND(N11&lt;$X9,N11&gt;$X13,$X13&lt;&gt;"")=1,3,IF(AND(N11&lt;$Z9,N11&gt;$Z13)=1,5,IF(AND(N11&lt;$AB9,N11&gt;$AB13)=1,7,IF(AND(N11&lt;$AD9,N11&gt;$AD13,$AD13&lt;&gt;"")=1,9,IF(AND(N11&lt;$AF9,N11&gt;$AF13,$AF13&lt;&gt;"")=1,11,IF(AND(N11&lt;$AH9,N11&gt;$AH13)=1,13,IF(AND(N11&lt;$AJ9,N11&gt;$AJ13)=1,15,0))))))))</f>
        <v>0</v>
      </c>
      <c r="O40" s="84">
        <f>IF(N40=0,0,INDEX($V$6:$AK$6,N40))</f>
        <v>0</v>
      </c>
      <c r="P40" s="196">
        <f>IF(AND(P11&lt;$V9,P11&gt;$V13)=1,1,IF(AND(P11&lt;$X9,P11&gt;$X13,$X13&lt;&gt;"")=1,3,IF(AND(P11&lt;$Z9,P11&gt;$Z13)=1,5,IF(AND(P11&lt;$AB9,P11&gt;$AB13)=1,7,IF(AND(P11&lt;$AD9,P11&gt;$AD13,$AD13&lt;&gt;"")=1,9,IF(AND(P11&lt;$AF9,P11&gt;$AF13,$AF13&lt;&gt;"")=1,11,IF(AND(P11&lt;$AH9,P11&gt;$AH13)=1,13,IF(AND(P11&lt;$AJ9,P11&gt;$AJ13)=1,15,0))))))))</f>
        <v>0</v>
      </c>
      <c r="Q40" s="84">
        <f>IF(P40=0,0,INDEX($V$6:$AK$6,P40))</f>
        <v>0</v>
      </c>
      <c r="S40" s="124"/>
      <c r="V40" s="133"/>
      <c r="W40" s="130">
        <f>IF(ISERROR(INDEX($D$35:$Q$35,MATCH(W$35,$D40:$Q40,0))),0,INDEX($D$35:$Q$35,MATCH(W$35,$D40:$Q40,0)))</f>
        <v>0</v>
      </c>
      <c r="X40" s="133"/>
      <c r="Y40" s="130">
        <f>IF(ISERROR(INDEX($D$35:$Q$35,MATCH(Y$35,$D40:$Q40,0))),0,INDEX($D$35:$Q$35,MATCH(Y$35,$D40:$Q40,0)))</f>
        <v>0</v>
      </c>
      <c r="Z40" s="133"/>
      <c r="AA40" s="130">
        <f>IF(ISERROR(INDEX($D$35:$Q$35,MATCH(AA$35,$D40:$Q40,0))),0,INDEX($D$35:$Q$35,MATCH(AA$35,$D40:$Q40,0)))</f>
        <v>0</v>
      </c>
      <c r="AB40" s="133"/>
      <c r="AC40" s="130">
        <f>IF(ISERROR(INDEX($D$35:$Q$35,MATCH(AC$35,$D40:$Q40,0))),0,INDEX($D$35:$Q$35,MATCH(AC$35,$D40:$Q40,0)))</f>
        <v>0</v>
      </c>
      <c r="AD40" s="133"/>
      <c r="AE40" s="130">
        <f>IF(ISERROR(INDEX($D$35:$Q$35,MATCH(AE$35,$D40:$Q40,0))),0,INDEX($D$35:$Q$35,MATCH(AE$35,$D40:$Q40,0)))</f>
        <v>0</v>
      </c>
      <c r="AF40" s="133"/>
      <c r="AG40" s="130">
        <f>IF(ISERROR(INDEX($D$35:$Q$35,MATCH(AG$35,$D40:$Q40,0))),0,INDEX($D$35:$Q$35,MATCH(AG$35,$D40:$Q40,0)))</f>
        <v>0</v>
      </c>
      <c r="AH40" s="133"/>
      <c r="AI40" s="130">
        <f>IF(ISERROR(INDEX($D$35:$Q$35,MATCH(AI$35,$D40:$Q40,0))),0,INDEX($D$35:$Q$35,MATCH(AI$35,$D40:$Q40,0)))</f>
        <v>0</v>
      </c>
      <c r="AJ40" s="133"/>
      <c r="AK40" s="130">
        <f>IF(ISERROR(INDEX($D$35:$Q$35,MATCH(AK$35,$D40:$Q40,0))),0,INDEX($D$35:$Q$35,MATCH(AK$35,$D40:$Q40,0)))</f>
        <v>0</v>
      </c>
      <c r="BC40">
        <v>35</v>
      </c>
      <c r="BD40" t="s">
        <v>128</v>
      </c>
    </row>
    <row r="41" spans="1:56">
      <c r="D41" s="196"/>
      <c r="E41" s="84"/>
      <c r="F41" s="196"/>
      <c r="G41" s="84"/>
      <c r="H41" s="196"/>
      <c r="I41" s="84"/>
      <c r="J41" s="196"/>
      <c r="K41" s="84"/>
      <c r="L41" s="196"/>
      <c r="M41" s="84"/>
      <c r="N41" s="196"/>
      <c r="O41" s="84"/>
      <c r="P41" s="196"/>
      <c r="Q41" s="84"/>
      <c r="V41" s="131"/>
      <c r="W41" s="130"/>
      <c r="X41" s="131"/>
      <c r="Y41" s="130"/>
      <c r="Z41" s="131"/>
      <c r="AA41" s="130"/>
      <c r="AB41" s="131"/>
      <c r="AC41" s="130"/>
      <c r="AD41" s="131"/>
      <c r="AE41" s="130"/>
      <c r="AF41" s="131"/>
      <c r="AG41" s="130"/>
      <c r="AH41" s="131"/>
      <c r="AI41" s="130"/>
      <c r="AJ41" s="131"/>
      <c r="AK41" s="130"/>
      <c r="BC41">
        <v>36</v>
      </c>
      <c r="BD41" t="s">
        <v>129</v>
      </c>
    </row>
    <row r="42" spans="1:56">
      <c r="B42" t="str">
        <f>+S13</f>
        <v>Mesa</v>
      </c>
      <c r="D42" s="196">
        <f>IF(AND(D13&lt;$V11,D13&gt;$V15)=1,1,IF(AND(D13&lt;$X11,D13&gt;$X15,$X15&lt;&gt;"")=1,3,IF(AND(D13&lt;$Z11,D13&gt;$Z15)=1,5,IF(AND(D13&lt;$AB11,D13&gt;$AB15)=1,7,IF(AND(D13&lt;$AD11,D13&gt;$AD15,$AD15&lt;&gt;"")=1,9,IF(AND(D13&lt;$AF11,D13&gt;$AF15,$AF15&lt;&gt;"")=1,11,IF(AND(D13&lt;$AH11,D13&gt;$AH15)=1,13,IF(AND(D13&lt;$AJ11,D13&gt;$AJ15)=1,15,0))))))))</f>
        <v>0</v>
      </c>
      <c r="E42" s="84">
        <f>IF(D42=0,0,INDEX($V$6:$AK$6,D42))</f>
        <v>0</v>
      </c>
      <c r="F42" s="196">
        <f>IF(AND(F13&lt;$V11,F13&gt;$V15)=1,1,IF(AND(F13&lt;$X11,F13&gt;$X15,$X15&lt;&gt;"")=1,3,IF(AND(F13&lt;$Z11,F13&gt;$Z15)=1,5,IF(AND(F13&lt;$AB11,F13&gt;$AB15)=1,7,IF(AND(F13&lt;$AD11,F13&gt;$AD15,$AD15&lt;&gt;"")=1,9,IF(AND(F13&lt;$AF11,F13&gt;$AF15,$AF15&lt;&gt;"")=1,11,IF(AND(F13&lt;$AH11,F13&gt;$AH15)=1,13,IF(AND(F13&lt;$AJ11,F13&gt;$AJ15)=1,15,0))))))))</f>
        <v>0</v>
      </c>
      <c r="G42" s="84">
        <f>IF(F42=0,0,INDEX($V$6:$AK$6,F42))</f>
        <v>0</v>
      </c>
      <c r="H42" s="196">
        <f>IF(AND(H13&lt;$V11,H13&gt;$V15)=1,1,IF(AND(H13&lt;$X11,H13&gt;$X15,$X15&lt;&gt;"")=1,3,IF(AND(H13&lt;$Z11,H13&gt;$Z15)=1,5,IF(AND(H13&lt;$AB11,H13&gt;$AB15)=1,7,IF(AND(H13&lt;$AD11,H13&gt;$AD15,$AD15&lt;&gt;"")=1,9,IF(AND(H13&lt;$AF11,H13&gt;$AF15,$AF15&lt;&gt;"")=1,11,IF(AND(H13&lt;$AH11,H13&gt;$AH15)=1,13,IF(AND(H13&lt;$AJ11,H13&gt;$AJ15)=1,15,0))))))))</f>
        <v>0</v>
      </c>
      <c r="I42" s="84">
        <f>IF(H42=0,0,INDEX($V$6:$AK$6,H42))</f>
        <v>0</v>
      </c>
      <c r="J42" s="196">
        <f>IF(AND(J13&lt;$V11,J13&gt;$V15)=1,1,IF(AND(J13&lt;$X11,J13&gt;$X15,$X15&lt;&gt;"")=1,3,IF(AND(J13&lt;$Z11,J13&gt;$Z15)=1,5,IF(AND(J13&lt;$AB11,J13&gt;$AB15)=1,7,IF(AND(J13&lt;$AD11,J13&gt;$AD15,$AD15&lt;&gt;"")=1,9,IF(AND(J13&lt;$AF11,J13&gt;$AF15,$AF15&lt;&gt;"")=1,11,IF(AND(J13&lt;$AH11,J13&gt;$AH15)=1,13,IF(AND(J13&lt;$AJ11,J13&gt;$AJ15)=1,15,0))))))))</f>
        <v>0</v>
      </c>
      <c r="K42" s="84">
        <f>IF(J42=0,0,INDEX($V$6:$AK$6,J42))</f>
        <v>0</v>
      </c>
      <c r="L42" s="196">
        <f>IF(AND(L13&lt;$V11,L13&gt;$V15)=1,1,IF(AND(L13&lt;$X11,L13&gt;$X15,$X15&lt;&gt;"")=1,3,IF(AND(L13&lt;$Z11,L13&gt;$Z15)=1,5,IF(AND(L13&lt;$AB11,L13&gt;$AB15)=1,7,IF(AND(L13&lt;$AD11,L13&gt;$AD15,$AD15&lt;&gt;"")=1,9,IF(AND(L13&lt;$AF11,L13&gt;$AF15,$AF15&lt;&gt;"")=1,11,IF(AND(L13&lt;$AH11,L13&gt;$AH15)=1,13,IF(AND(L13&lt;$AJ11,L13&gt;$AJ15)=1,15,0))))))))</f>
        <v>0</v>
      </c>
      <c r="M42" s="84">
        <f>IF(L42=0,0,INDEX($V$6:$AK$6,L42))</f>
        <v>0</v>
      </c>
      <c r="N42" s="196">
        <f>IF(AND(N13&lt;$V11,N13&gt;$V15)=1,1,IF(AND(N13&lt;$X11,N13&gt;$X15,$X15&lt;&gt;"")=1,3,IF(AND(N13&lt;$Z11,N13&gt;$Z15)=1,5,IF(AND(N13&lt;$AB11,N13&gt;$AB15)=1,7,IF(AND(N13&lt;$AD11,N13&gt;$AD15,$AD15&lt;&gt;"")=1,9,IF(AND(N13&lt;$AF11,N13&gt;$AF15,$AF15&lt;&gt;"")=1,11,IF(AND(N13&lt;$AH11,N13&gt;$AH15)=1,13,IF(AND(N13&lt;$AJ11,N13&gt;$AJ15)=1,15,0))))))))</f>
        <v>0</v>
      </c>
      <c r="O42" s="84">
        <f>IF(N42=0,0,INDEX($V$6:$AK$6,N42))</f>
        <v>0</v>
      </c>
      <c r="P42" s="196">
        <f>IF(AND(P13&lt;$V11,P13&gt;$V15)=1,1,IF(AND(P13&lt;$X11,P13&gt;$X15,$X15&lt;&gt;"")=1,3,IF(AND(P13&lt;$Z11,P13&gt;$Z15)=1,5,IF(AND(P13&lt;$AB11,P13&gt;$AB15)=1,7,IF(AND(P13&lt;$AD11,P13&gt;$AD15,$AD15&lt;&gt;"")=1,9,IF(AND(P13&lt;$AF11,P13&gt;$AF15,$AF15&lt;&gt;"")=1,11,IF(AND(P13&lt;$AH11,P13&gt;$AH15)=1,13,IF(AND(P13&lt;$AJ11,P13&gt;$AJ15)=1,15,0))))))))</f>
        <v>0</v>
      </c>
      <c r="Q42" s="84">
        <f>IF(P42=0,0,INDEX($V$6:$AK$6,P42))</f>
        <v>0</v>
      </c>
      <c r="V42" s="133"/>
      <c r="W42" s="130">
        <f>IF(ISERROR(INDEX($D$35:$Q$35,MATCH(W$35,$D42:$Q42,0))),0,INDEX($D$35:$Q$35,MATCH(W$35,$D42:$Q42,0)))</f>
        <v>0</v>
      </c>
      <c r="X42" s="133"/>
      <c r="Y42" s="130">
        <f>IF(ISERROR(INDEX($D$35:$Q$35,MATCH(Y$35,$D42:$Q42,0))),0,INDEX($D$35:$Q$35,MATCH(Y$35,$D42:$Q42,0)))</f>
        <v>0</v>
      </c>
      <c r="Z42" s="133"/>
      <c r="AA42" s="130">
        <f>IF(ISERROR(INDEX($D$35:$Q$35,MATCH(AA$35,$D42:$Q42,0))),0,INDEX($D$35:$Q$35,MATCH(AA$35,$D42:$Q42,0)))</f>
        <v>0</v>
      </c>
      <c r="AB42" s="133"/>
      <c r="AC42" s="130">
        <f>IF(ISERROR(INDEX($D$35:$Q$35,MATCH(AC$35,$D42:$Q42,0))),0,INDEX($D$35:$Q$35,MATCH(AC$35,$D42:$Q42,0)))</f>
        <v>0</v>
      </c>
      <c r="AD42" s="133"/>
      <c r="AE42" s="130">
        <f>IF(ISERROR(INDEX($D$35:$Q$35,MATCH(AE$35,$D42:$Q42,0))),0,INDEX($D$35:$Q$35,MATCH(AE$35,$D42:$Q42,0)))</f>
        <v>0</v>
      </c>
      <c r="AF42" s="133"/>
      <c r="AG42" s="130">
        <f>IF(ISERROR(INDEX($D$35:$Q$35,MATCH(AG$35,$D42:$Q42,0))),0,INDEX($D$35:$Q$35,MATCH(AG$35,$D42:$Q42,0)))</f>
        <v>0</v>
      </c>
      <c r="AH42" s="133"/>
      <c r="AI42" s="130">
        <f>IF(ISERROR(INDEX($D$35:$Q$35,MATCH(AI$35,$D42:$Q42,0))),0,INDEX($D$35:$Q$35,MATCH(AI$35,$D42:$Q42,0)))</f>
        <v>0</v>
      </c>
      <c r="AJ42" s="133"/>
      <c r="AK42" s="130">
        <f>IF(ISERROR(INDEX($D$35:$Q$35,MATCH(AK$35,$D42:$Q42,0))),0,INDEX($D$35:$Q$35,MATCH(AK$35,$D42:$Q42,0)))</f>
        <v>0</v>
      </c>
      <c r="BC42">
        <v>37</v>
      </c>
      <c r="BD42" t="s">
        <v>130</v>
      </c>
    </row>
    <row r="43" spans="1:56">
      <c r="D43" s="196"/>
      <c r="E43" s="84"/>
      <c r="F43" s="196"/>
      <c r="G43" s="84"/>
      <c r="H43" s="196"/>
      <c r="I43" s="84"/>
      <c r="J43" s="196"/>
      <c r="K43" s="84"/>
      <c r="L43" s="196"/>
      <c r="M43" s="84"/>
      <c r="N43" s="196"/>
      <c r="O43" s="84"/>
      <c r="P43" s="196"/>
      <c r="Q43" s="84"/>
      <c r="V43" s="131"/>
      <c r="W43" s="130"/>
      <c r="X43" s="131"/>
      <c r="Y43" s="130"/>
      <c r="Z43" s="131"/>
      <c r="AA43" s="130"/>
      <c r="AB43" s="131"/>
      <c r="AC43" s="130"/>
      <c r="AD43" s="131"/>
      <c r="AE43" s="130"/>
      <c r="AF43" s="131"/>
      <c r="AG43" s="130"/>
      <c r="AH43" s="131"/>
      <c r="AI43" s="130"/>
      <c r="AJ43" s="131"/>
      <c r="AK43" s="130"/>
      <c r="BC43">
        <v>38</v>
      </c>
      <c r="BD43" t="s">
        <v>131</v>
      </c>
    </row>
    <row r="44" spans="1:56">
      <c r="B44" t="str">
        <f>+S15</f>
        <v>Hoquiam</v>
      </c>
      <c r="D44" s="196">
        <f>IF(AND(D15&lt;$V13,D15&gt;$V17)=1,1,IF(AND(D15&lt;$X13,D15&gt;$X17,$X17&lt;&gt;"")=1,3,IF(AND(D15&lt;$Z13,D15&gt;$Z17)=1,5,IF(AND(D15&lt;$AB13,D15&gt;$AB17)=1,7,IF(AND(D15&lt;$AD13,D15&gt;$AD17,$AD17&lt;&gt;"")=1,9,IF(AND(D15&lt;$AF13,D15&gt;$AF17,$AF17&lt;&gt;"")=1,11,IF(AND(D15&lt;$AH13,D15&gt;$AH17)=1,13,IF(AND(D15&lt;$AJ13,D15&gt;$AJ17)=1,15,0))))))))</f>
        <v>0</v>
      </c>
      <c r="E44" s="84">
        <f>IF(D44=0,0,INDEX($V$6:$AK$6,D44))</f>
        <v>0</v>
      </c>
      <c r="F44" s="196">
        <f>IF(AND(F15&lt;$V13,F15&gt;$V17)=1,1,IF(AND(F15&lt;$X13,F15&gt;$X17,$X17&lt;&gt;"")=1,3,IF(AND(F15&lt;$Z13,F15&gt;$Z17)=1,5,IF(AND(F15&lt;$AB13,F15&gt;$AB17)=1,7,IF(AND(F15&lt;$AD13,F15&gt;$AD17,$AD17&lt;&gt;"")=1,9,IF(AND(F15&lt;$AF13,F15&gt;$AF17,$AF17&lt;&gt;"")=1,11,IF(AND(F15&lt;$AH13,F15&gt;$AH17)=1,13,IF(AND(F15&lt;$AJ13,F15&gt;$AJ17)=1,15,0))))))))</f>
        <v>0</v>
      </c>
      <c r="G44" s="84">
        <f>IF(F44=0,0,INDEX($V$6:$AK$6,F44))</f>
        <v>0</v>
      </c>
      <c r="H44" s="196">
        <f>IF(AND(H15&lt;$V13,H15&gt;$V17)=1,1,IF(AND(H15&lt;$X13,H15&gt;$X17,$X17&lt;&gt;"")=1,3,IF(AND(H15&lt;$Z13,H15&gt;$Z17)=1,5,IF(AND(H15&lt;$AB13,H15&gt;$AB17)=1,7,IF(AND(H15&lt;$AD13,H15&gt;$AD17,$AD17&lt;&gt;"")=1,9,IF(AND(H15&lt;$AF13,H15&gt;$AF17,$AF17&lt;&gt;"")=1,11,IF(AND(H15&lt;$AH13,H15&gt;$AH17)=1,13,IF(AND(H15&lt;$AJ13,H15&gt;$AJ17)=1,15,0))))))))</f>
        <v>0</v>
      </c>
      <c r="I44" s="84">
        <f>IF(H44=0,0,INDEX($V$6:$AK$6,H44))</f>
        <v>0</v>
      </c>
      <c r="J44" s="196">
        <f>IF(AND(J15&lt;$V13,J15&gt;$V17)=1,1,IF(AND(J15&lt;$X13,J15&gt;$X17,$X17&lt;&gt;"")=1,3,IF(AND(J15&lt;$Z13,J15&gt;$Z17)=1,5,IF(AND(J15&lt;$AB13,J15&gt;$AB17)=1,7,IF(AND(J15&lt;$AD13,J15&gt;$AD17,$AD17&lt;&gt;"")=1,9,IF(AND(J15&lt;$AF13,J15&gt;$AF17,$AF17&lt;&gt;"")=1,11,IF(AND(J15&lt;$AH13,J15&gt;$AH17)=1,13,IF(AND(J15&lt;$AJ13,J15&gt;$AJ17)=1,15,0))))))))</f>
        <v>0</v>
      </c>
      <c r="K44" s="84">
        <f>IF(J44=0,0,INDEX($V$6:$AK$6,J44))</f>
        <v>0</v>
      </c>
      <c r="L44" s="196">
        <f>IF(AND(L15&lt;$V13,L15&gt;$V17)=1,1,IF(AND(L15&lt;$X13,L15&gt;$X17,$X17&lt;&gt;"")=1,3,IF(AND(L15&lt;$Z13,L15&gt;$Z17)=1,5,IF(AND(L15&lt;$AB13,L15&gt;$AB17)=1,7,IF(AND(L15&lt;$AD13,L15&gt;$AD17,$AD17&lt;&gt;"")=1,9,IF(AND(L15&lt;$AF13,L15&gt;$AF17,$AF17&lt;&gt;"")=1,11,IF(AND(L15&lt;$AH13,L15&gt;$AH17)=1,13,IF(AND(L15&lt;$AJ13,L15&gt;$AJ17)=1,15,0))))))))</f>
        <v>0</v>
      </c>
      <c r="M44" s="84">
        <f>IF(L44=0,0,INDEX($V$6:$AK$6,L44))</f>
        <v>0</v>
      </c>
      <c r="N44" s="196">
        <f>IF(AND(N15&lt;$V13,N15&gt;$V17)=1,1,IF(AND(N15&lt;$X13,N15&gt;$X17,$X17&lt;&gt;"")=1,3,IF(AND(N15&lt;$Z13,N15&gt;$Z17)=1,5,IF(AND(N15&lt;$AB13,N15&gt;$AB17)=1,7,IF(AND(N15&lt;$AD13,N15&gt;$AD17,$AD17&lt;&gt;"")=1,9,IF(AND(N15&lt;$AF13,N15&gt;$AF17,$AF17&lt;&gt;"")=1,11,IF(AND(N15&lt;$AH13,N15&gt;$AH17)=1,13,IF(AND(N15&lt;$AJ13,N15&gt;$AJ17)=1,15,0))))))))</f>
        <v>0</v>
      </c>
      <c r="O44" s="84">
        <f>IF(N44=0,0,INDEX($V$6:$AK$6,N44))</f>
        <v>0</v>
      </c>
      <c r="P44" s="196">
        <f>IF(AND(P15&lt;$V13,P15&gt;$V17)=1,1,IF(AND(P15&lt;$X13,P15&gt;$X17,$X17&lt;&gt;"")=1,3,IF(AND(P15&lt;$Z13,P15&gt;$Z17)=1,5,IF(AND(P15&lt;$AB13,P15&gt;$AB17)=1,7,IF(AND(P15&lt;$AD13,P15&gt;$AD17,$AD17&lt;&gt;"")=1,9,IF(AND(P15&lt;$AF13,P15&gt;$AF17,$AF17&lt;&gt;"")=1,11,IF(AND(P15&lt;$AH13,P15&gt;$AH17)=1,13,IF(AND(P15&lt;$AJ13,P15&gt;$AJ17)=1,15,0))))))))</f>
        <v>0</v>
      </c>
      <c r="Q44" s="84">
        <f>IF(P44=0,0,INDEX($V$6:$AK$6,P44))</f>
        <v>0</v>
      </c>
      <c r="V44" s="133"/>
      <c r="W44" s="130">
        <f>IF(ISERROR(INDEX($D$35:$Q$35,MATCH(W$35,$D44:$Q44,0))),0,INDEX($D$35:$Q$35,MATCH(W$35,$D44:$Q44,0)))</f>
        <v>0</v>
      </c>
      <c r="X44" s="133"/>
      <c r="Y44" s="130">
        <f>IF(ISERROR(INDEX($D$35:$Q$35,MATCH(Y$35,$D44:$Q44,0))),0,INDEX($D$35:$Q$35,MATCH(Y$35,$D44:$Q44,0)))</f>
        <v>0</v>
      </c>
      <c r="Z44" s="133"/>
      <c r="AA44" s="130">
        <f>IF(ISERROR(INDEX($D$35:$Q$35,MATCH(AA$35,$D44:$Q44,0))),0,INDEX($D$35:$Q$35,MATCH(AA$35,$D44:$Q44,0)))</f>
        <v>0</v>
      </c>
      <c r="AB44" s="133"/>
      <c r="AC44" s="130">
        <f>IF(ISERROR(INDEX($D$35:$Q$35,MATCH(AC$35,$D44:$Q44,0))),0,INDEX($D$35:$Q$35,MATCH(AC$35,$D44:$Q44,0)))</f>
        <v>0</v>
      </c>
      <c r="AD44" s="133"/>
      <c r="AE44" s="130">
        <f>IF(ISERROR(INDEX($D$35:$Q$35,MATCH(AE$35,$D44:$Q44,0))),0,INDEX($D$35:$Q$35,MATCH(AE$35,$D44:$Q44,0)))</f>
        <v>0</v>
      </c>
      <c r="AF44" s="133"/>
      <c r="AG44" s="130">
        <f>IF(ISERROR(INDEX($D$35:$Q$35,MATCH(AG$35,$D44:$Q44,0))),0,INDEX($D$35:$Q$35,MATCH(AG$35,$D44:$Q44,0)))</f>
        <v>0</v>
      </c>
      <c r="AH44" s="133"/>
      <c r="AI44" s="130">
        <f>IF(ISERROR(INDEX($D$35:$Q$35,MATCH(AI$35,$D44:$Q44,0))),0,INDEX($D$35:$Q$35,MATCH(AI$35,$D44:$Q44,0)))</f>
        <v>0</v>
      </c>
      <c r="AJ44" s="133"/>
      <c r="AK44" s="130">
        <f>IF(ISERROR(INDEX($D$35:$Q$35,MATCH(AK$35,$D44:$Q44,0))),0,INDEX($D$35:$Q$35,MATCH(AK$35,$D44:$Q44,0)))</f>
        <v>0</v>
      </c>
      <c r="BC44">
        <v>39</v>
      </c>
      <c r="BD44" t="s">
        <v>132</v>
      </c>
    </row>
    <row r="45" spans="1:56">
      <c r="D45" s="196"/>
      <c r="E45" s="84"/>
      <c r="F45" s="196"/>
      <c r="G45" s="84"/>
      <c r="H45" s="196"/>
      <c r="I45" s="84"/>
      <c r="J45" s="196"/>
      <c r="K45" s="84"/>
      <c r="L45" s="196"/>
      <c r="M45" s="84"/>
      <c r="N45" s="196"/>
      <c r="O45" s="84"/>
      <c r="P45" s="196"/>
      <c r="Q45" s="84"/>
      <c r="V45" s="131"/>
      <c r="W45" s="130"/>
      <c r="X45" s="131"/>
      <c r="Y45" s="130"/>
      <c r="Z45" s="131"/>
      <c r="AA45" s="130"/>
      <c r="AB45" s="131"/>
      <c r="AC45" s="130"/>
      <c r="AD45" s="131"/>
      <c r="AE45" s="130"/>
      <c r="AF45" s="131"/>
      <c r="AG45" s="130"/>
      <c r="AH45" s="131"/>
      <c r="AI45" s="130"/>
      <c r="AJ45" s="131"/>
      <c r="AK45" s="130"/>
    </row>
    <row r="46" spans="1:56">
      <c r="B46" t="str">
        <f>+S17</f>
        <v>Yakima</v>
      </c>
      <c r="D46" s="196">
        <f>IF(AND(D17&lt;$V15,D17&gt;$V19)=1,1,IF(AND(D17&lt;$X15,D17&gt;$X19,$X19&lt;&gt;"")=1,3,IF(AND(D17&lt;$Z15,D17&gt;$Z19)=1,5,IF(AND(D17&lt;$AB15,D17&gt;$AB19)=1,7,IF(AND(D17&lt;$AD15,D17&gt;$AD19,$AD19&lt;&gt;"")=1,9,IF(AND(D17&lt;$AF15,D17&gt;$AF19,$AF19&lt;&gt;"")=1,11,IF(AND(D17&lt;$AH15,D17&gt;$AH19)=1,13,IF(AND(D17&lt;$AJ15,D17&gt;$AJ19)=1,15,0))))))))</f>
        <v>0</v>
      </c>
      <c r="E46" s="84">
        <f>IF(D46=0,0,INDEX($V$6:$AK$6,D46))</f>
        <v>0</v>
      </c>
      <c r="F46" s="196">
        <f>IF(AND(F17&lt;$V15,F17&gt;$V19)=1,1,IF(AND(F17&lt;$X15,F17&gt;$X19,$X19&lt;&gt;"")=1,3,IF(AND(F17&lt;$Z15,F17&gt;$Z19)=1,5,IF(AND(F17&lt;$AB15,F17&gt;$AB19)=1,7,IF(AND(F17&lt;$AD15,F17&gt;$AD19,$AD19&lt;&gt;"")=1,9,IF(AND(F17&lt;$AF15,F17&gt;$AF19,$AF19&lt;&gt;"")=1,11,IF(AND(F17&lt;$AH15,F17&gt;$AH19)=1,13,IF(AND(F17&lt;$AJ15,F17&gt;$AJ19)=1,15,0))))))))</f>
        <v>0</v>
      </c>
      <c r="G46" s="84">
        <f>IF(F46=0,0,INDEX($V$6:$AK$6,F46))</f>
        <v>0</v>
      </c>
      <c r="H46" s="196">
        <f>IF(AND(H17&lt;$V15,H17&gt;$V19)=1,1,IF(AND(H17&lt;$X15,H17&gt;$X19,$X19&lt;&gt;"")=1,3,IF(AND(H17&lt;$Z15,H17&gt;$Z19)=1,5,IF(AND(H17&lt;$AB15,H17&gt;$AB19)=1,7,IF(AND(H17&lt;$AD15,H17&gt;$AD19,$AD19&lt;&gt;"")=1,9,IF(AND(H17&lt;$AF15,H17&gt;$AF19,$AF19&lt;&gt;"")=1,11,IF(AND(H17&lt;$AH15,H17&gt;$AH19)=1,13,IF(AND(H17&lt;$AJ15,H17&gt;$AJ19)=1,15,0))))))))</f>
        <v>0</v>
      </c>
      <c r="I46" s="84">
        <f>IF(H46=0,0,INDEX($V$6:$AK$6,H46))</f>
        <v>0</v>
      </c>
      <c r="J46" s="196">
        <f>IF(AND(J17&lt;$V15,J17&gt;$V19)=1,1,IF(AND(J17&lt;$X15,J17&gt;$X19,$X19&lt;&gt;"")=1,3,IF(AND(J17&lt;$Z15,J17&gt;$Z19)=1,5,IF(AND(J17&lt;$AB15,J17&gt;$AB19)=1,7,IF(AND(J17&lt;$AD15,J17&gt;$AD19,$AD19&lt;&gt;"")=1,9,IF(AND(J17&lt;$AF15,J17&gt;$AF19,$AF19&lt;&gt;"")=1,11,IF(AND(J17&lt;$AH15,J17&gt;$AH19)=1,13,IF(AND(J17&lt;$AJ15,J17&gt;$AJ19)=1,15,0))))))))</f>
        <v>0</v>
      </c>
      <c r="K46" s="84">
        <f>IF(J46=0,0,INDEX($V$6:$AK$6,J46))</f>
        <v>0</v>
      </c>
      <c r="L46" s="196">
        <f>IF(AND(L17&lt;$V15,L17&gt;$V19)=1,1,IF(AND(L17&lt;$X15,L17&gt;$X19,$X19&lt;&gt;"")=1,3,IF(AND(L17&lt;$Z15,L17&gt;$Z19)=1,5,IF(AND(L17&lt;$AB15,L17&gt;$AB19)=1,7,IF(AND(L17&lt;$AD15,L17&gt;$AD19,$AD19&lt;&gt;"")=1,9,IF(AND(L17&lt;$AF15,L17&gt;$AF19,$AF19&lt;&gt;"")=1,11,IF(AND(L17&lt;$AH15,L17&gt;$AH19)=1,13,IF(AND(L17&lt;$AJ15,L17&gt;$AJ19)=1,15,0))))))))</f>
        <v>0</v>
      </c>
      <c r="M46" s="84">
        <f>IF(L46=0,0,INDEX($V$6:$AK$6,L46))</f>
        <v>0</v>
      </c>
      <c r="N46" s="196">
        <f>IF(AND(N17&lt;$V15,N17&gt;$V19)=1,1,IF(AND(N17&lt;$X15,N17&gt;$X19,$X19&lt;&gt;"")=1,3,IF(AND(N17&lt;$Z15,N17&gt;$Z19)=1,5,IF(AND(N17&lt;$AB15,N17&gt;$AB19)=1,7,IF(AND(N17&lt;$AD15,N17&gt;$AD19,$AD19&lt;&gt;"")=1,9,IF(AND(N17&lt;$AF15,N17&gt;$AF19,$AF19&lt;&gt;"")=1,11,IF(AND(N17&lt;$AH15,N17&gt;$AH19)=1,13,IF(AND(N17&lt;$AJ15,N17&gt;$AJ19)=1,15,0))))))))</f>
        <v>0</v>
      </c>
      <c r="O46" s="84">
        <f>IF(N46=0,0,INDEX($V$6:$AK$6,N46))</f>
        <v>0</v>
      </c>
      <c r="P46" s="196">
        <f>IF(AND(P17&lt;$V15,P17&gt;$V19)=1,1,IF(AND(P17&lt;$X15,P17&gt;$X19,$X19&lt;&gt;"")=1,3,IF(AND(P17&lt;$Z15,P17&gt;$Z19)=1,5,IF(AND(P17&lt;$AB15,P17&gt;$AB19)=1,7,IF(AND(P17&lt;$AD15,P17&gt;$AD19,$AD19&lt;&gt;"")=1,9,IF(AND(P17&lt;$AF15,P17&gt;$AF19,$AF19&lt;&gt;"")=1,11,IF(AND(P17&lt;$AH15,P17&gt;$AH19)=1,13,IF(AND(P17&lt;$AJ15,P17&gt;$AJ19)=1,15,0))))))))</f>
        <v>0</v>
      </c>
      <c r="Q46" s="84">
        <f>IF(P46=0,0,INDEX($V$6:$AK$6,P46))</f>
        <v>0</v>
      </c>
      <c r="V46" s="133"/>
      <c r="W46" s="130">
        <f>IF(ISERROR(INDEX($D$35:$Q$35,MATCH(W$35,$D46:$Q46,0))),0,INDEX($D$35:$Q$35,MATCH(W$35,$D46:$Q46,0)))</f>
        <v>0</v>
      </c>
      <c r="X46" s="133"/>
      <c r="Y46" s="130">
        <f>IF(ISERROR(INDEX($D$35:$Q$35,MATCH(Y$35,$D46:$Q46,0))),0,INDEX($D$35:$Q$35,MATCH(Y$35,$D46:$Q46,0)))</f>
        <v>0</v>
      </c>
      <c r="Z46" s="133"/>
      <c r="AA46" s="130">
        <f>IF(ISERROR(INDEX($D$35:$Q$35,MATCH(AA$35,$D46:$Q46,0))),0,INDEX($D$35:$Q$35,MATCH(AA$35,$D46:$Q46,0)))</f>
        <v>0</v>
      </c>
      <c r="AB46" s="133"/>
      <c r="AC46" s="130">
        <f>IF(ISERROR(INDEX($D$35:$Q$35,MATCH(AC$35,$D46:$Q46,0))),0,INDEX($D$35:$Q$35,MATCH(AC$35,$D46:$Q46,0)))</f>
        <v>0</v>
      </c>
      <c r="AD46" s="133"/>
      <c r="AE46" s="130">
        <f>IF(ISERROR(INDEX($D$35:$Q$35,MATCH(AE$35,$D46:$Q46,0))),0,INDEX($D$35:$Q$35,MATCH(AE$35,$D46:$Q46,0)))</f>
        <v>0</v>
      </c>
      <c r="AF46" s="133"/>
      <c r="AG46" s="130">
        <f>IF(ISERROR(INDEX($D$35:$Q$35,MATCH(AG$35,$D46:$Q46,0))),0,INDEX($D$35:$Q$35,MATCH(AG$35,$D46:$Q46,0)))</f>
        <v>0</v>
      </c>
      <c r="AH46" s="133"/>
      <c r="AI46" s="130">
        <f>IF(ISERROR(INDEX($D$35:$Q$35,MATCH(AI$35,$D46:$Q46,0))),0,INDEX($D$35:$Q$35,MATCH(AI$35,$D46:$Q46,0)))</f>
        <v>0</v>
      </c>
      <c r="AJ46" s="133"/>
      <c r="AK46" s="130">
        <f>IF(ISERROR(INDEX($D$35:$Q$35,MATCH(AK$35,$D46:$Q46,0))),0,INDEX($D$35:$Q$35,MATCH(AK$35,$D46:$Q46,0)))</f>
        <v>0</v>
      </c>
    </row>
    <row r="47" spans="1:56">
      <c r="D47" s="196"/>
      <c r="E47" s="84"/>
      <c r="F47" s="196"/>
      <c r="G47" s="84"/>
      <c r="H47" s="196"/>
      <c r="I47" s="84"/>
      <c r="J47" s="196"/>
      <c r="K47" s="84"/>
      <c r="L47" s="196"/>
      <c r="M47" s="84"/>
      <c r="N47" s="196"/>
      <c r="O47" s="84"/>
      <c r="P47" s="196"/>
      <c r="Q47" s="84"/>
      <c r="V47" s="131"/>
      <c r="W47" s="130"/>
      <c r="X47" s="131"/>
      <c r="Y47" s="130"/>
      <c r="Z47" s="131"/>
      <c r="AA47" s="130"/>
      <c r="AB47" s="131"/>
      <c r="AC47" s="130"/>
      <c r="AD47" s="131"/>
      <c r="AE47" s="130"/>
      <c r="AF47" s="131"/>
      <c r="AG47" s="130"/>
      <c r="AH47" s="131"/>
      <c r="AI47" s="130"/>
      <c r="AJ47" s="131"/>
      <c r="AK47" s="130"/>
    </row>
    <row r="48" spans="1:56">
      <c r="B48" t="str">
        <f>+S19</f>
        <v>Whitehall</v>
      </c>
      <c r="D48" s="196">
        <f>IF(AND(D19&lt;$V17,D19&gt;$V21)=1,1,IF(AND(D19&lt;$X17,D19&gt;$X21,$X21&lt;&gt;"")=1,3,IF(AND(D19&lt;$Z17,D19&gt;$Z21)=1,5,IF(AND(D19&lt;$AB17,D19&gt;$AB21)=1,7,IF(AND(D19&lt;$AD17,D19&gt;$AD21,$AD21&lt;&gt;"")=1,9,IF(AND(D19&lt;$AF17,D19&gt;$AF21,$AF21&lt;&gt;"")=1,11,IF(AND(D19&lt;$AH17,D19&gt;$AH21)=1,13,IF(AND(D19&lt;$AJ17,D19&gt;$AJ21)=1,15,0))))))))</f>
        <v>0</v>
      </c>
      <c r="E48" s="84">
        <f>IF(D48=0,0,INDEX($V$6:$AK$6,D48))</f>
        <v>0</v>
      </c>
      <c r="F48" s="196">
        <f>IF(AND(F19&lt;$V17,F19&gt;$V21)=1,1,IF(AND(F19&lt;$X17,F19&gt;$X21,$X21&lt;&gt;"")=1,3,IF(AND(F19&lt;$Z17,F19&gt;$Z21)=1,5,IF(AND(F19&lt;$AB17,F19&gt;$AB21)=1,7,IF(AND(F19&lt;$AD17,F19&gt;$AD21,$AD21&lt;&gt;"")=1,9,IF(AND(F19&lt;$AF17,F19&gt;$AF21,$AF21&lt;&gt;"")=1,11,IF(AND(F19&lt;$AH17,F19&gt;$AH21)=1,13,IF(AND(F19&lt;$AJ17,F19&gt;$AJ21)=1,15,0))))))))</f>
        <v>0</v>
      </c>
      <c r="G48" s="84">
        <f>IF(F48=0,0,INDEX($V$6:$AK$6,F48))</f>
        <v>0</v>
      </c>
      <c r="H48" s="196">
        <f>IF(AND(H19&lt;$V17,H19&gt;$V21)=1,1,IF(AND(H19&lt;$X17,H19&gt;$X21,$X21&lt;&gt;"")=1,3,IF(AND(H19&lt;$Z17,H19&gt;$Z21)=1,5,IF(AND(H19&lt;$AB17,H19&gt;$AB21)=1,7,IF(AND(H19&lt;$AD17,H19&gt;$AD21,$AD21&lt;&gt;"")=1,9,IF(AND(H19&lt;$AF17,H19&gt;$AF21,$AF21&lt;&gt;"")=1,11,IF(AND(H19&lt;$AH17,H19&gt;$AH21)=1,13,IF(AND(H19&lt;$AJ17,H19&gt;$AJ21)=1,15,0))))))))</f>
        <v>0</v>
      </c>
      <c r="I48" s="84">
        <f>IF(H48=0,0,INDEX($V$6:$AK$6,H48))</f>
        <v>0</v>
      </c>
      <c r="J48" s="196">
        <f>IF(AND(J19&lt;$V17,J19&gt;$V21)=1,1,IF(AND(J19&lt;$X17,J19&gt;$X21,$X21&lt;&gt;"")=1,3,IF(AND(J19&lt;$Z17,J19&gt;$Z21)=1,5,IF(AND(J19&lt;$AB17,J19&gt;$AB21)=1,7,IF(AND(J19&lt;$AD17,J19&gt;$AD21,$AD21&lt;&gt;"")=1,9,IF(AND(J19&lt;$AF17,J19&gt;$AF21,$AF21&lt;&gt;"")=1,11,IF(AND(J19&lt;$AH17,J19&gt;$AH21)=1,13,IF(AND(J19&lt;$AJ17,J19&gt;$AJ21)=1,15,0))))))))</f>
        <v>0</v>
      </c>
      <c r="K48" s="84">
        <f>IF(J48=0,0,INDEX($V$6:$AK$6,J48))</f>
        <v>0</v>
      </c>
      <c r="L48" s="196">
        <f>IF(AND(L19&lt;$V17,L19&gt;$V21)=1,1,IF(AND(L19&lt;$X17,L19&gt;$X21,$X21&lt;&gt;"")=1,3,IF(AND(L19&lt;$Z17,L19&gt;$Z21)=1,5,IF(AND(L19&lt;$AB17,L19&gt;$AB21)=1,7,IF(AND(L19&lt;$AD17,L19&gt;$AD21,$AD21&lt;&gt;"")=1,9,IF(AND(L19&lt;$AF17,L19&gt;$AF21,$AF21&lt;&gt;"")=1,11,IF(AND(L19&lt;$AH17,L19&gt;$AH21)=1,13,IF(AND(L19&lt;$AJ17,L19&gt;$AJ21)=1,15,0))))))))</f>
        <v>0</v>
      </c>
      <c r="M48" s="84">
        <f>IF(L48=0,0,INDEX($V$6:$AK$6,L48))</f>
        <v>0</v>
      </c>
      <c r="N48" s="196">
        <f>IF(AND(N19&lt;$V17,N19&gt;$V21)=1,1,IF(AND(N19&lt;$X17,N19&gt;$X21,$X21&lt;&gt;"")=1,3,IF(AND(N19&lt;$Z17,N19&gt;$Z21)=1,5,IF(AND(N19&lt;$AB17,N19&gt;$AB21)=1,7,IF(AND(N19&lt;$AD17,N19&gt;$AD21,$AD21&lt;&gt;"")=1,9,IF(AND(N19&lt;$AF17,N19&gt;$AF21,$AF21&lt;&gt;"")=1,11,IF(AND(N19&lt;$AH17,N19&gt;$AH21)=1,13,IF(AND(N19&lt;$AJ17,N19&gt;$AJ21)=1,15,0))))))))</f>
        <v>0</v>
      </c>
      <c r="O48" s="84">
        <f>IF(N48=0,0,INDEX($V$6:$AK$6,N48))</f>
        <v>0</v>
      </c>
      <c r="P48" s="196">
        <f>IF(AND(P19&lt;$V17,P19&gt;$V21)=1,1,IF(AND(P19&lt;$X17,P19&gt;$X21,$X21&lt;&gt;"")=1,3,IF(AND(P19&lt;$Z17,P19&gt;$Z21)=1,5,IF(AND(P19&lt;$AB17,P19&gt;$AB21)=1,7,IF(AND(P19&lt;$AD17,P19&gt;$AD21,$AD21&lt;&gt;"")=1,9,IF(AND(P19&lt;$AF17,P19&gt;$AF21,$AF21&lt;&gt;"")=1,11,IF(AND(P19&lt;$AH17,P19&gt;$AH21)=1,13,IF(AND(P19&lt;$AJ17,P19&gt;$AJ21)=1,15,0))))))))</f>
        <v>0</v>
      </c>
      <c r="Q48" s="84">
        <f>IF(P48=0,0,INDEX($V$6:$AK$6,P48))</f>
        <v>0</v>
      </c>
      <c r="V48" s="133"/>
      <c r="W48" s="130">
        <f>IF(ISERROR(INDEX($D$35:$Q$35,MATCH(W$35,$D48:$Q48,0))),0,INDEX($D$35:$Q$35,MATCH(W$35,$D48:$Q48,0)))</f>
        <v>0</v>
      </c>
      <c r="X48" s="133"/>
      <c r="Y48" s="130">
        <f>IF(ISERROR(INDEX($D$35:$Q$35,MATCH(Y$35,$D48:$Q48,0))),0,INDEX($D$35:$Q$35,MATCH(Y$35,$D48:$Q48,0)))</f>
        <v>0</v>
      </c>
      <c r="Z48" s="133"/>
      <c r="AA48" s="130">
        <f>IF(ISERROR(INDEX($D$35:$Q$35,MATCH(AA$35,$D48:$Q48,0))),0,INDEX($D$35:$Q$35,MATCH(AA$35,$D48:$Q48,0)))</f>
        <v>0</v>
      </c>
      <c r="AB48" s="133"/>
      <c r="AC48" s="130">
        <f>IF(ISERROR(INDEX($D$35:$Q$35,MATCH(AC$35,$D48:$Q48,0))),0,INDEX($D$35:$Q$35,MATCH(AC$35,$D48:$Q48,0)))</f>
        <v>0</v>
      </c>
      <c r="AD48" s="133"/>
      <c r="AE48" s="130">
        <f>IF(ISERROR(INDEX($D$35:$Q$35,MATCH(AE$35,$D48:$Q48,0))),0,INDEX($D$35:$Q$35,MATCH(AE$35,$D48:$Q48,0)))</f>
        <v>0</v>
      </c>
      <c r="AF48" s="133"/>
      <c r="AG48" s="130">
        <f>IF(ISERROR(INDEX($D$35:$Q$35,MATCH(AG$35,$D48:$Q48,0))),0,INDEX($D$35:$Q$35,MATCH(AG$35,$D48:$Q48,0)))</f>
        <v>0</v>
      </c>
      <c r="AH48" s="133"/>
      <c r="AI48" s="130">
        <f>IF(ISERROR(INDEX($D$35:$Q$35,MATCH(AI$35,$D48:$Q48,0))),0,INDEX($D$35:$Q$35,MATCH(AI$35,$D48:$Q48,0)))</f>
        <v>0</v>
      </c>
      <c r="AJ48" s="133"/>
      <c r="AK48" s="130">
        <f>IF(ISERROR(INDEX($D$35:$Q$35,MATCH(AK$35,$D48:$Q48,0))),0,INDEX($D$35:$Q$35,MATCH(AK$35,$D48:$Q48,0)))</f>
        <v>0</v>
      </c>
    </row>
    <row r="49" spans="2:37">
      <c r="D49" s="196"/>
      <c r="E49" s="84"/>
      <c r="F49" s="196"/>
      <c r="G49" s="84"/>
      <c r="H49" s="196"/>
      <c r="I49" s="84"/>
      <c r="J49" s="196"/>
      <c r="K49" s="84"/>
      <c r="L49" s="196"/>
      <c r="M49" s="84"/>
      <c r="N49" s="196"/>
      <c r="O49" s="84"/>
      <c r="P49" s="196"/>
      <c r="Q49" s="84"/>
      <c r="V49" s="131"/>
      <c r="W49" s="130"/>
      <c r="X49" s="131"/>
      <c r="Y49" s="130"/>
      <c r="Z49" s="131"/>
      <c r="AA49" s="130"/>
      <c r="AB49" s="131"/>
      <c r="AC49" s="130"/>
      <c r="AD49" s="131"/>
      <c r="AE49" s="130"/>
      <c r="AF49" s="131"/>
      <c r="AG49" s="130"/>
      <c r="AH49" s="131"/>
      <c r="AI49" s="130"/>
      <c r="AJ49" s="131"/>
      <c r="AK49" s="130"/>
    </row>
    <row r="50" spans="2:37">
      <c r="B50" t="str">
        <f>+S21</f>
        <v>Cascade</v>
      </c>
      <c r="D50" s="196">
        <f>IF(AND(D21&lt;$V19,D21&gt;$V23)=1,1,IF(AND(D21&lt;$X19,D21&gt;$X23,$X23&lt;&gt;"")=1,3,IF(AND(D21&lt;$Z19,D21&gt;$Z23)=1,5,IF(AND(D21&lt;$AB19,D21&gt;$AB23)=1,7,IF(AND(D21&lt;$AD19,D21&gt;$AD23,$AD23&lt;&gt;"")=1,9,IF(AND(D21&lt;$AF19,D21&gt;$AF23,$AF23&lt;&gt;"")=1,11,IF(AND(D21&lt;$AH19,D21&gt;$AH23)=1,13,IF(AND(D21&lt;$AJ19,D21&gt;$AJ23)=1,15,0))))))))</f>
        <v>0</v>
      </c>
      <c r="E50" s="84">
        <f>IF(D50=0,0,INDEX($V$6:$AK$6,D50))</f>
        <v>0</v>
      </c>
      <c r="F50" s="196">
        <f>IF(AND(F21&lt;$V19,F21&gt;$V23)=1,1,IF(AND(F21&lt;$X19,F21&gt;$X23,$X23&lt;&gt;"")=1,3,IF(AND(F21&lt;$Z19,F21&gt;$Z23)=1,5,IF(AND(F21&lt;$AB19,F21&gt;$AB23)=1,7,IF(AND(F21&lt;$AD19,F21&gt;$AD23,$AD23&lt;&gt;"")=1,9,IF(AND(F21&lt;$AF19,F21&gt;$AF23,$AF23&lt;&gt;"")=1,11,IF(AND(F21&lt;$AH19,F21&gt;$AH23)=1,13,IF(AND(F21&lt;$AJ19,F21&gt;$AJ23)=1,15,0))))))))</f>
        <v>0</v>
      </c>
      <c r="G50" s="84">
        <f>IF(F50=0,0,INDEX($V$6:$AK$6,F50))</f>
        <v>0</v>
      </c>
      <c r="H50" s="196">
        <f>IF(AND(H21&lt;$V19,H21&gt;$V23)=1,1,IF(AND(H21&lt;$X19,H21&gt;$X23,$X23&lt;&gt;"")=1,3,IF(AND(H21&lt;$Z19,H21&gt;$Z23)=1,5,IF(AND(H21&lt;$AB19,H21&gt;$AB23)=1,7,IF(AND(H21&lt;$AD19,H21&gt;$AD23,$AD23&lt;&gt;"")=1,9,IF(AND(H21&lt;$AF19,H21&gt;$AF23,$AF23&lt;&gt;"")=1,11,IF(AND(H21&lt;$AH19,H21&gt;$AH23)=1,13,IF(AND(H21&lt;$AJ19,H21&gt;$AJ23)=1,15,0))))))))</f>
        <v>0</v>
      </c>
      <c r="I50" s="84">
        <f>IF(H50=0,0,INDEX($V$6:$AK$6,H50))</f>
        <v>0</v>
      </c>
      <c r="J50" s="196">
        <f>IF(AND(J21&lt;$V19,J21&gt;$V23)=1,1,IF(AND(J21&lt;$X19,J21&gt;$X23,$X23&lt;&gt;"")=1,3,IF(AND(J21&lt;$Z19,J21&gt;$Z23)=1,5,IF(AND(J21&lt;$AB19,J21&gt;$AB23)=1,7,IF(AND(J21&lt;$AD19,J21&gt;$AD23,$AD23&lt;&gt;"")=1,9,IF(AND(J21&lt;$AF19,J21&gt;$AF23,$AF23&lt;&gt;"")=1,11,IF(AND(J21&lt;$AH19,J21&gt;$AH23)=1,13,IF(AND(J21&lt;$AJ19,J21&gt;$AJ23)=1,15,0))))))))</f>
        <v>0</v>
      </c>
      <c r="K50" s="84">
        <f>IF(J50=0,0,INDEX($V$6:$AK$6,J50))</f>
        <v>0</v>
      </c>
      <c r="L50" s="196">
        <f>IF(AND(L21&lt;$V19,L21&gt;$V23)=1,1,IF(AND(L21&lt;$X19,L21&gt;$X23,$X23&lt;&gt;"")=1,3,IF(AND(L21&lt;$Z19,L21&gt;$Z23)=1,5,IF(AND(L21&lt;$AB19,L21&gt;$AB23)=1,7,IF(AND(L21&lt;$AD19,L21&gt;$AD23,$AD23&lt;&gt;"")=1,9,IF(AND(L21&lt;$AF19,L21&gt;$AF23,$AF23&lt;&gt;"")=1,11,IF(AND(L21&lt;$AH19,L21&gt;$AH23)=1,13,IF(AND(L21&lt;$AJ19,L21&gt;$AJ23)=1,15,0))))))))</f>
        <v>0</v>
      </c>
      <c r="M50" s="84">
        <f>IF(L50=0,0,INDEX($V$6:$AK$6,L50))</f>
        <v>0</v>
      </c>
      <c r="N50" s="196">
        <f>IF(AND(N21&lt;$V19,N21&gt;$V23)=1,1,IF(AND(N21&lt;$X19,N21&gt;$X23,$X23&lt;&gt;"")=1,3,IF(AND(N21&lt;$Z19,N21&gt;$Z23)=1,5,IF(AND(N21&lt;$AB19,N21&gt;$AB23)=1,7,IF(AND(N21&lt;$AD19,N21&gt;$AD23,$AD23&lt;&gt;"")=1,9,IF(AND(N21&lt;$AF19,N21&gt;$AF23,$AF23&lt;&gt;"")=1,11,IF(AND(N21&lt;$AH19,N21&gt;$AH23)=1,13,IF(AND(N21&lt;$AJ19,N21&gt;$AJ23)=1,15,0))))))))</f>
        <v>0</v>
      </c>
      <c r="O50" s="84">
        <f>IF(N50=0,0,INDEX($V$6:$AK$6,N50))</f>
        <v>0</v>
      </c>
      <c r="P50" s="196">
        <f>IF(AND(P21&lt;$V19,P21&gt;$V23)=1,1,IF(AND(P21&lt;$X19,P21&gt;$X23,$X23&lt;&gt;"")=1,3,IF(AND(P21&lt;$Z19,P21&gt;$Z23)=1,5,IF(AND(P21&lt;$AB19,P21&gt;$AB23)=1,7,IF(AND(P21&lt;$AD19,P21&gt;$AD23,$AD23&lt;&gt;"")=1,9,IF(AND(P21&lt;$AF19,P21&gt;$AF23,$AF23&lt;&gt;"")=1,11,IF(AND(P21&lt;$AH19,P21&gt;$AH23)=1,13,IF(AND(P21&lt;$AJ19,P21&gt;$AJ23)=1,15,0))))))))</f>
        <v>0</v>
      </c>
      <c r="Q50" s="84">
        <f>IF(P50=0,0,INDEX($V$6:$AK$6,P50))</f>
        <v>0</v>
      </c>
      <c r="V50" s="133"/>
      <c r="W50" s="130">
        <f>IF(ISERROR(INDEX($D$35:$Q$35,MATCH(W$35,$D50:$Q50,0))),0,INDEX($D$35:$Q$35,MATCH(W$35,$D50:$Q50,0)))</f>
        <v>0</v>
      </c>
      <c r="X50" s="133"/>
      <c r="Y50" s="130">
        <f>IF(ISERROR(INDEX($D$35:$Q$35,MATCH(Y$35,$D50:$Q50,0))),0,INDEX($D$35:$Q$35,MATCH(Y$35,$D50:$Q50,0)))</f>
        <v>0</v>
      </c>
      <c r="Z50" s="133"/>
      <c r="AA50" s="130">
        <f>IF(ISERROR(INDEX($D$35:$Q$35,MATCH(AA$35,$D50:$Q50,0))),0,INDEX($D$35:$Q$35,MATCH(AA$35,$D50:$Q50,0)))</f>
        <v>0</v>
      </c>
      <c r="AB50" s="133"/>
      <c r="AC50" s="130">
        <f>IF(ISERROR(INDEX($D$35:$Q$35,MATCH(AC$35,$D50:$Q50,0))),0,INDEX($D$35:$Q$35,MATCH(AC$35,$D50:$Q50,0)))</f>
        <v>0</v>
      </c>
      <c r="AD50" s="133"/>
      <c r="AE50" s="130">
        <f>IF(ISERROR(INDEX($D$35:$Q$35,MATCH(AE$35,$D50:$Q50,0))),0,INDEX($D$35:$Q$35,MATCH(AE$35,$D50:$Q50,0)))</f>
        <v>0</v>
      </c>
      <c r="AF50" s="133"/>
      <c r="AG50" s="130">
        <f>IF(ISERROR(INDEX($D$35:$Q$35,MATCH(AG$35,$D50:$Q50,0))),0,INDEX($D$35:$Q$35,MATCH(AG$35,$D50:$Q50,0)))</f>
        <v>0</v>
      </c>
      <c r="AH50" s="133"/>
      <c r="AI50" s="130">
        <f>IF(ISERROR(INDEX($D$35:$Q$35,MATCH(AI$35,$D50:$Q50,0))),0,INDEX($D$35:$Q$35,MATCH(AI$35,$D50:$Q50,0)))</f>
        <v>0</v>
      </c>
      <c r="AJ50" s="133"/>
      <c r="AK50" s="130">
        <f>IF(ISERROR(INDEX($D$35:$Q$35,MATCH(AK$35,$D50:$Q50,0))),0,INDEX($D$35:$Q$35,MATCH(AK$35,$D50:$Q50,0)))</f>
        <v>0</v>
      </c>
    </row>
    <row r="51" spans="2:37">
      <c r="D51" s="196"/>
      <c r="E51" s="84"/>
      <c r="F51" s="196"/>
      <c r="G51" s="84"/>
      <c r="H51" s="196"/>
      <c r="I51" s="84"/>
      <c r="J51" s="196"/>
      <c r="K51" s="84"/>
      <c r="L51" s="196"/>
      <c r="M51" s="84"/>
      <c r="N51" s="196"/>
      <c r="O51" s="84"/>
      <c r="P51" s="196"/>
      <c r="Q51" s="84"/>
      <c r="V51" s="131"/>
      <c r="W51" s="130"/>
      <c r="X51" s="131"/>
      <c r="Y51" s="130"/>
      <c r="Z51" s="131"/>
      <c r="AA51" s="130"/>
      <c r="AB51" s="131"/>
      <c r="AC51" s="130"/>
      <c r="AD51" s="131"/>
      <c r="AE51" s="130"/>
      <c r="AF51" s="131"/>
      <c r="AG51" s="130"/>
      <c r="AH51" s="131"/>
      <c r="AI51" s="130"/>
      <c r="AJ51" s="131"/>
      <c r="AK51" s="130"/>
    </row>
    <row r="52" spans="2:37">
      <c r="D52" s="196"/>
      <c r="E52" s="84"/>
      <c r="F52" s="196"/>
      <c r="G52" s="84"/>
      <c r="H52" s="196"/>
      <c r="I52" s="84"/>
      <c r="J52" s="196"/>
      <c r="K52" s="84"/>
      <c r="L52" s="196"/>
      <c r="M52" s="84"/>
      <c r="N52" s="196"/>
      <c r="O52" s="84"/>
      <c r="P52" s="196"/>
      <c r="Q52" s="84"/>
      <c r="V52" s="133"/>
      <c r="W52" s="130">
        <f>IF(ISERROR(INDEX($D$35:$Q$35,MATCH(W$35,$D52:$Q52,0))),0,INDEX($D$35:$Q$35,MATCH(W$35,$D52:$Q52,0)))</f>
        <v>0</v>
      </c>
      <c r="X52" s="133"/>
      <c r="Y52" s="130">
        <f>IF(ISERROR(INDEX($D$35:$Q$35,MATCH(Y$35,$D52:$Q52,0))),0,INDEX($D$35:$Q$35,MATCH(Y$35,$D52:$Q52,0)))</f>
        <v>0</v>
      </c>
      <c r="Z52" s="133"/>
      <c r="AA52" s="130">
        <f>IF(ISERROR(INDEX($D$35:$Q$35,MATCH(AA$35,$D52:$Q52,0))),0,INDEX($D$35:$Q$35,MATCH(AA$35,$D52:$Q52,0)))</f>
        <v>0</v>
      </c>
      <c r="AB52" s="133"/>
      <c r="AC52" s="130">
        <f>IF(ISERROR(INDEX($D$35:$Q$35,MATCH(AC$35,$D52:$Q52,0))),0,INDEX($D$35:$Q$35,MATCH(AC$35,$D52:$Q52,0)))</f>
        <v>0</v>
      </c>
      <c r="AD52" s="133"/>
      <c r="AE52" s="130">
        <f>IF(ISERROR(INDEX($D$35:$Q$35,MATCH(AE$35,$D52:$Q52,0))),0,INDEX($D$35:$Q$35,MATCH(AE$35,$D52:$Q52,0)))</f>
        <v>0</v>
      </c>
      <c r="AF52" s="133"/>
      <c r="AG52" s="130">
        <f>IF(ISERROR(INDEX($D$35:$Q$35,MATCH(AG$35,$D52:$Q52,0))),0,INDEX($D$35:$Q$35,MATCH(AG$35,$D52:$Q52,0)))</f>
        <v>0</v>
      </c>
      <c r="AH52" s="133"/>
      <c r="AI52" s="130">
        <f>IF(ISERROR(INDEX($D$35:$Q$35,MATCH(AI$35,$D52:$Q52,0))),0,INDEX($D$35:$Q$35,MATCH(AI$35,$D52:$Q52,0)))</f>
        <v>0</v>
      </c>
      <c r="AJ52" s="133"/>
      <c r="AK52" s="130">
        <f>IF(ISERROR(INDEX($D$35:$Q$35,MATCH(AK$35,$D52:$Q52,0))),0,INDEX($D$35:$Q$35,MATCH(AK$35,$D52:$Q52,0)))</f>
        <v>0</v>
      </c>
    </row>
    <row r="53" spans="2:37">
      <c r="D53" s="196"/>
      <c r="E53" s="84"/>
      <c r="F53" s="196"/>
      <c r="G53" s="84"/>
      <c r="H53" s="196"/>
      <c r="I53" s="84"/>
      <c r="J53" s="196"/>
      <c r="K53" s="84"/>
      <c r="L53" s="196"/>
      <c r="M53" s="84"/>
      <c r="N53" s="196"/>
      <c r="O53" s="84"/>
      <c r="P53" s="196"/>
      <c r="Q53" s="84"/>
      <c r="V53" s="131"/>
      <c r="W53" s="130"/>
      <c r="X53" s="131"/>
      <c r="Y53" s="130"/>
      <c r="Z53" s="131"/>
      <c r="AA53" s="130"/>
      <c r="AB53" s="131"/>
      <c r="AC53" s="130"/>
      <c r="AD53" s="131"/>
      <c r="AE53" s="130"/>
      <c r="AF53" s="131"/>
      <c r="AG53" s="130"/>
      <c r="AH53" s="131"/>
      <c r="AI53" s="130"/>
      <c r="AJ53" s="131"/>
      <c r="AK53" s="130"/>
    </row>
    <row r="54" spans="2:37">
      <c r="D54" s="196"/>
      <c r="E54" s="134"/>
      <c r="F54" s="196"/>
      <c r="G54" s="134"/>
      <c r="H54" s="196"/>
      <c r="I54" s="134"/>
      <c r="J54" s="196"/>
      <c r="K54" s="134"/>
      <c r="L54" s="196"/>
      <c r="M54" s="134"/>
      <c r="N54" s="196"/>
      <c r="O54" s="134"/>
      <c r="P54" s="196"/>
      <c r="Q54" s="134"/>
      <c r="V54" s="135"/>
      <c r="W54" s="130">
        <f>IF(ISERROR(INDEX($D$35:$Q$35,MATCH(W$35,$D54:$Q54,0))),0,INDEX($D$35:$Q$35,MATCH(W$35,$D54:$Q54,0)))</f>
        <v>0</v>
      </c>
      <c r="X54" s="135"/>
      <c r="Y54" s="130">
        <f>IF(ISERROR(INDEX($D$35:$Q$35,MATCH(Y$35,$D54:$Q54,0))),0,INDEX($D$35:$Q$35,MATCH(Y$35,$D54:$Q54,0)))</f>
        <v>0</v>
      </c>
      <c r="Z54" s="135"/>
      <c r="AA54" s="130">
        <f>IF(ISERROR(INDEX($D$35:$Q$35,MATCH(AA$35,$D54:$Q54,0))),0,INDEX($D$35:$Q$35,MATCH(AA$35,$D54:$Q54,0)))</f>
        <v>0</v>
      </c>
      <c r="AB54" s="135"/>
      <c r="AC54" s="130">
        <f>IF(ISERROR(INDEX($D$35:$Q$35,MATCH(AC$35,$D54:$Q54,0))),0,INDEX($D$35:$Q$35,MATCH(AC$35,$D54:$Q54,0)))</f>
        <v>0</v>
      </c>
      <c r="AD54" s="135"/>
      <c r="AE54" s="130">
        <f>IF(ISERROR(INDEX($D$35:$Q$35,MATCH(AE$35,$D54:$Q54,0))),0,INDEX($D$35:$Q$35,MATCH(AE$35,$D54:$Q54,0)))</f>
        <v>0</v>
      </c>
      <c r="AF54" s="135"/>
      <c r="AG54" s="130">
        <f>IF(ISERROR(INDEX($D$35:$Q$35,MATCH(AG$35,$D54:$Q54,0))),0,INDEX($D$35:$Q$35,MATCH(AG$35,$D54:$Q54,0)))</f>
        <v>0</v>
      </c>
      <c r="AH54" s="135"/>
      <c r="AI54" s="130">
        <f>IF(ISERROR(INDEX($D$35:$Q$35,MATCH(AI$35,$D54:$Q54,0))),0,INDEX($D$35:$Q$35,MATCH(AI$35,$D54:$Q54,0)))</f>
        <v>0</v>
      </c>
      <c r="AJ54" s="135"/>
      <c r="AK54" s="130">
        <f>IF(ISERROR(INDEX($D$35:$Q$35,MATCH(AK$35,$D54:$Q54,0))),0,INDEX($D$35:$Q$35,MATCH(AK$35,$D54:$Q54,0)))</f>
        <v>0</v>
      </c>
    </row>
  </sheetData>
  <mergeCells count="333">
    <mergeCell ref="D3:Q4"/>
    <mergeCell ref="S3:T4"/>
    <mergeCell ref="V3:AK4"/>
    <mergeCell ref="B5:B8"/>
    <mergeCell ref="D5:O5"/>
    <mergeCell ref="P5:Q5"/>
    <mergeCell ref="R5:R8"/>
    <mergeCell ref="S5:T6"/>
    <mergeCell ref="U5:U8"/>
    <mergeCell ref="V5:Y5"/>
    <mergeCell ref="Z5:AK5"/>
    <mergeCell ref="D6:E6"/>
    <mergeCell ref="F6:G6"/>
    <mergeCell ref="H6:I6"/>
    <mergeCell ref="J6:K6"/>
    <mergeCell ref="L6:M6"/>
    <mergeCell ref="N6:O6"/>
    <mergeCell ref="P6:Q6"/>
    <mergeCell ref="V6:W6"/>
    <mergeCell ref="X6:Y6"/>
    <mergeCell ref="Z6:AA6"/>
    <mergeCell ref="AB6:AC6"/>
    <mergeCell ref="AD6:AE6"/>
    <mergeCell ref="AF6:AG6"/>
    <mergeCell ref="AH6:AI6"/>
    <mergeCell ref="AJ6:AK6"/>
    <mergeCell ref="D7:E7"/>
    <mergeCell ref="F7:G7"/>
    <mergeCell ref="H7:I7"/>
    <mergeCell ref="J7:K7"/>
    <mergeCell ref="L7:M7"/>
    <mergeCell ref="N7:O7"/>
    <mergeCell ref="P7:Q7"/>
    <mergeCell ref="S7:T7"/>
    <mergeCell ref="V7:W7"/>
    <mergeCell ref="X7:Y7"/>
    <mergeCell ref="Z7:AA7"/>
    <mergeCell ref="AB7:AC7"/>
    <mergeCell ref="AD7:AE7"/>
    <mergeCell ref="AF7:AG7"/>
    <mergeCell ref="AH7:AI7"/>
    <mergeCell ref="AJ7:AK7"/>
    <mergeCell ref="D8:E8"/>
    <mergeCell ref="F8:G8"/>
    <mergeCell ref="H8:I8"/>
    <mergeCell ref="J8:K8"/>
    <mergeCell ref="L8:M8"/>
    <mergeCell ref="N8:O8"/>
    <mergeCell ref="P8:Q8"/>
    <mergeCell ref="S8:T8"/>
    <mergeCell ref="V8:W8"/>
    <mergeCell ref="X8:Y8"/>
    <mergeCell ref="Z8:AA8"/>
    <mergeCell ref="AB8:AC8"/>
    <mergeCell ref="AD8:AE8"/>
    <mergeCell ref="AF8:AG8"/>
    <mergeCell ref="AH8:AI8"/>
    <mergeCell ref="AJ8:AK8"/>
    <mergeCell ref="A9:A25"/>
    <mergeCell ref="B9:B10"/>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R9:R10"/>
    <mergeCell ref="S9:T10"/>
    <mergeCell ref="U9:U10"/>
    <mergeCell ref="V9:V10"/>
    <mergeCell ref="W9:W10"/>
    <mergeCell ref="X9:X10"/>
    <mergeCell ref="Y9:Y10"/>
    <mergeCell ref="Z9:Z10"/>
    <mergeCell ref="AA9:AA10"/>
    <mergeCell ref="AB9:AB10"/>
    <mergeCell ref="AC9:AC10"/>
    <mergeCell ref="AD9:AD10"/>
    <mergeCell ref="AE9:AE10"/>
    <mergeCell ref="AF9:AF10"/>
    <mergeCell ref="AG9:AG10"/>
    <mergeCell ref="AH9:AH10"/>
    <mergeCell ref="AI9:AI10"/>
    <mergeCell ref="AJ9:AJ10"/>
    <mergeCell ref="AK9:AK10"/>
    <mergeCell ref="Q11:Q12"/>
    <mergeCell ref="R11:R12"/>
    <mergeCell ref="S11:T12"/>
    <mergeCell ref="U11:U12"/>
    <mergeCell ref="V11:V12"/>
    <mergeCell ref="W11:W12"/>
    <mergeCell ref="X11:X12"/>
    <mergeCell ref="Y11:Y12"/>
    <mergeCell ref="Z11:Z12"/>
    <mergeCell ref="H11:H12"/>
    <mergeCell ref="I11:I12"/>
    <mergeCell ref="J11:J12"/>
    <mergeCell ref="K11:K12"/>
    <mergeCell ref="L11:L12"/>
    <mergeCell ref="M11:M12"/>
    <mergeCell ref="N11:N12"/>
    <mergeCell ref="O11:O12"/>
    <mergeCell ref="P11:P12"/>
    <mergeCell ref="AA11:AA12"/>
    <mergeCell ref="AB11:AB12"/>
    <mergeCell ref="AC11:AC12"/>
    <mergeCell ref="AD11:AD12"/>
    <mergeCell ref="AE11:AE12"/>
    <mergeCell ref="AF11:AF12"/>
    <mergeCell ref="AG11:AG12"/>
    <mergeCell ref="AH11:AH12"/>
    <mergeCell ref="AI11:AI12"/>
    <mergeCell ref="AJ11:AJ12"/>
    <mergeCell ref="AK11:AK12"/>
    <mergeCell ref="B13:B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T14"/>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B15:B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S15:T16"/>
    <mergeCell ref="U15:U16"/>
    <mergeCell ref="V15:V16"/>
    <mergeCell ref="W15:W16"/>
    <mergeCell ref="X15:X16"/>
    <mergeCell ref="Y15:Y16"/>
    <mergeCell ref="Z15:Z16"/>
    <mergeCell ref="AA15:AA16"/>
    <mergeCell ref="AB15:AB16"/>
    <mergeCell ref="AC15:AC16"/>
    <mergeCell ref="AD15:AD16"/>
    <mergeCell ref="AE15:AE16"/>
    <mergeCell ref="AF15:AF16"/>
    <mergeCell ref="AG15:AG16"/>
    <mergeCell ref="AH15:AH16"/>
    <mergeCell ref="AI15:AI16"/>
    <mergeCell ref="AJ15:AJ16"/>
    <mergeCell ref="AK15:AK16"/>
    <mergeCell ref="B17:B18"/>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R17:R18"/>
    <mergeCell ref="S17:T18"/>
    <mergeCell ref="U17:U18"/>
    <mergeCell ref="V17:V18"/>
    <mergeCell ref="W17:W18"/>
    <mergeCell ref="X17:X18"/>
    <mergeCell ref="Y17:Y18"/>
    <mergeCell ref="Z17:Z18"/>
    <mergeCell ref="AA17:AA18"/>
    <mergeCell ref="AB17:AB18"/>
    <mergeCell ref="AC17:AC18"/>
    <mergeCell ref="AD17:AD18"/>
    <mergeCell ref="AE17:AE18"/>
    <mergeCell ref="AF17:AF18"/>
    <mergeCell ref="AG17:AG18"/>
    <mergeCell ref="AH17:AH18"/>
    <mergeCell ref="AI17:AI18"/>
    <mergeCell ref="AJ17:AJ18"/>
    <mergeCell ref="AK17:AK18"/>
    <mergeCell ref="B19:B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B21:B22"/>
    <mergeCell ref="D21:D22"/>
    <mergeCell ref="E21:E22"/>
    <mergeCell ref="F21:F22"/>
    <mergeCell ref="G21:G22"/>
    <mergeCell ref="H21:H22"/>
    <mergeCell ref="I21:I22"/>
    <mergeCell ref="J21:J22"/>
    <mergeCell ref="K21:K22"/>
    <mergeCell ref="L21:L22"/>
    <mergeCell ref="M21:M22"/>
    <mergeCell ref="N21:N22"/>
    <mergeCell ref="O21:O22"/>
    <mergeCell ref="P21:P22"/>
    <mergeCell ref="Q21:Q22"/>
    <mergeCell ref="R21:R22"/>
    <mergeCell ref="S21:T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AI21:AI22"/>
    <mergeCell ref="AJ21:AJ22"/>
    <mergeCell ref="AK21:AK22"/>
    <mergeCell ref="B23:B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R23:R24"/>
    <mergeCell ref="S23:T24"/>
    <mergeCell ref="AD23:AD24"/>
    <mergeCell ref="AE23:AE24"/>
    <mergeCell ref="AF23:AF24"/>
    <mergeCell ref="AG23:AG24"/>
    <mergeCell ref="AH23:AH24"/>
    <mergeCell ref="AI23:AI24"/>
    <mergeCell ref="AJ23:AJ24"/>
    <mergeCell ref="AK23:AK24"/>
    <mergeCell ref="A26:AL26"/>
    <mergeCell ref="U23:U24"/>
    <mergeCell ref="V23:V24"/>
    <mergeCell ref="W23:W24"/>
    <mergeCell ref="X23:X24"/>
    <mergeCell ref="Y23:Y24"/>
    <mergeCell ref="Z23:Z24"/>
    <mergeCell ref="AA23:AA24"/>
    <mergeCell ref="AB23:AB24"/>
    <mergeCell ref="AC23:AC24"/>
    <mergeCell ref="AL9:AL25"/>
    <mergeCell ref="B11:B12"/>
    <mergeCell ref="D11:D12"/>
    <mergeCell ref="E11:E12"/>
    <mergeCell ref="F11:F12"/>
    <mergeCell ref="G11:G12"/>
  </mergeCells>
  <conditionalFormatting sqref="D33">
    <cfRule type="cellIs" dxfId="123" priority="2" operator="greaterThan">
      <formula>1</formula>
    </cfRule>
  </conditionalFormatting>
  <conditionalFormatting sqref="E33:M33 O33 Q33:W33 AD33:AK33">
    <cfRule type="cellIs" dxfId="122" priority="3" operator="greaterThan">
      <formula>1</formula>
    </cfRule>
  </conditionalFormatting>
  <conditionalFormatting sqref="N33">
    <cfRule type="cellIs" dxfId="121" priority="4" operator="greaterThan">
      <formula>1</formula>
    </cfRule>
  </conditionalFormatting>
  <conditionalFormatting sqref="P33">
    <cfRule type="cellIs" dxfId="120" priority="5" operator="greaterThan">
      <formula>1</formula>
    </cfRule>
  </conditionalFormatting>
  <conditionalFormatting sqref="Z33:AA33">
    <cfRule type="cellIs" dxfId="119" priority="6" operator="greaterThan">
      <formula>1</formula>
    </cfRule>
  </conditionalFormatting>
  <conditionalFormatting sqref="AB33:AC33">
    <cfRule type="cellIs" dxfId="118" priority="7" operator="greaterThan">
      <formula>1</formula>
    </cfRule>
  </conditionalFormatting>
  <conditionalFormatting sqref="X33:Y33">
    <cfRule type="cellIs" dxfId="117" priority="8" operator="greaterThan">
      <formula>1</formula>
    </cfRule>
  </conditionalFormatting>
  <conditionalFormatting sqref="M13:M14">
    <cfRule type="cellIs" dxfId="116" priority="9" operator="greaterThan">
      <formula>"0,5"</formula>
    </cfRule>
  </conditionalFormatting>
  <pageMargins left="0.45" right="0.2" top="2" bottom="0.25" header="0.51180555555555496" footer="0.51180555555555496"/>
  <pageSetup firstPageNumber="0" orientation="landscape"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58"/>
  <sheetViews>
    <sheetView zoomScaleNormal="100" workbookViewId="0">
      <selection activeCell="AV13" sqref="AV13"/>
    </sheetView>
  </sheetViews>
  <sheetFormatPr baseColWidth="10" defaultColWidth="9.140625" defaultRowHeight="15"/>
  <cols>
    <col min="1" max="2" width="9.140625" customWidth="1"/>
    <col min="3" max="3" width="18.42578125" customWidth="1"/>
    <col min="4" max="4" width="14.140625" customWidth="1"/>
    <col min="5" max="1025" width="9.140625" customWidth="1"/>
  </cols>
  <sheetData>
    <row r="1" spans="1:37">
      <c r="A1">
        <v>6</v>
      </c>
      <c r="B1">
        <v>28</v>
      </c>
      <c r="C1">
        <v>7</v>
      </c>
      <c r="D1">
        <v>9</v>
      </c>
      <c r="E1">
        <v>11</v>
      </c>
      <c r="F1">
        <v>13</v>
      </c>
      <c r="G1">
        <v>15</v>
      </c>
      <c r="H1">
        <v>17</v>
      </c>
      <c r="I1">
        <v>19</v>
      </c>
      <c r="J1">
        <v>21</v>
      </c>
      <c r="K1">
        <v>23</v>
      </c>
    </row>
    <row r="2" spans="1:37">
      <c r="P2" t="str">
        <f>+Timetable5!S5</f>
        <v>Time Table 65C</v>
      </c>
      <c r="AD2">
        <v>10</v>
      </c>
      <c r="AE2">
        <v>12</v>
      </c>
      <c r="AF2">
        <v>14</v>
      </c>
      <c r="AG2">
        <v>16</v>
      </c>
      <c r="AH2">
        <v>18</v>
      </c>
      <c r="AI2">
        <v>20</v>
      </c>
      <c r="AJ2">
        <v>22</v>
      </c>
      <c r="AK2">
        <v>24</v>
      </c>
    </row>
    <row r="3" spans="1:37" ht="15.75">
      <c r="A3" t="s">
        <v>114</v>
      </c>
      <c r="B3" t="s">
        <v>115</v>
      </c>
      <c r="C3" t="s">
        <v>12</v>
      </c>
      <c r="D3" t="s">
        <v>15</v>
      </c>
      <c r="E3" t="s">
        <v>124</v>
      </c>
      <c r="F3" t="s">
        <v>125</v>
      </c>
      <c r="G3" t="s">
        <v>30</v>
      </c>
      <c r="H3" t="s">
        <v>88</v>
      </c>
      <c r="I3" t="s">
        <v>126</v>
      </c>
      <c r="J3" t="s">
        <v>23</v>
      </c>
      <c r="K3" t="s">
        <v>16</v>
      </c>
      <c r="L3" s="137" t="s">
        <v>116</v>
      </c>
      <c r="AD3">
        <f t="shared" ref="AD3:AK3" si="0">+AD2-1</f>
        <v>9</v>
      </c>
      <c r="AE3">
        <f t="shared" si="0"/>
        <v>11</v>
      </c>
      <c r="AF3">
        <f t="shared" si="0"/>
        <v>13</v>
      </c>
      <c r="AG3">
        <f t="shared" si="0"/>
        <v>15</v>
      </c>
      <c r="AH3">
        <f t="shared" si="0"/>
        <v>17</v>
      </c>
      <c r="AI3">
        <f t="shared" si="0"/>
        <v>19</v>
      </c>
      <c r="AJ3">
        <f t="shared" si="0"/>
        <v>21</v>
      </c>
      <c r="AK3">
        <f t="shared" si="0"/>
        <v>23</v>
      </c>
    </row>
    <row r="4" spans="1:37">
      <c r="A4" s="75" t="str">
        <f>+Timetable5!BH9</f>
        <v>AH</v>
      </c>
      <c r="B4" s="123" t="str">
        <f t="shared" ref="B4:B18" ca="1" si="1">INDIRECT("Timetable5!"&amp;$A4&amp;B$1)</f>
        <v>2nd Class</v>
      </c>
      <c r="C4" s="123" t="str">
        <f t="shared" ref="C4:C18" ca="1" si="2">CONCATENATE(INDIRECT("Timetable5!"&amp;$A4&amp;A$1)," ",INDIRECT("Timetable5!"&amp;$A4&amp;C$1))</f>
        <v>624 Freight</v>
      </c>
      <c r="D4" s="124">
        <f t="shared" ref="D4:K6" ca="1" si="3">INDIRECT("Timetable5!"&amp;$A4&amp;D$1)</f>
        <v>0.304594444444444</v>
      </c>
      <c r="E4" s="124">
        <f t="shared" ca="1" si="3"/>
        <v>0.302594444444444</v>
      </c>
      <c r="F4" s="124">
        <f t="shared" ca="1" si="3"/>
        <v>0.29007777777777732</v>
      </c>
      <c r="G4" s="124">
        <f t="shared" ca="1" si="3"/>
        <v>0.2852777777777773</v>
      </c>
      <c r="H4" s="124">
        <f t="shared" ca="1" si="3"/>
        <v>0.28128888888888842</v>
      </c>
      <c r="I4" s="124">
        <f t="shared" ca="1" si="3"/>
        <v>0.2794888888888884</v>
      </c>
      <c r="J4" s="124">
        <f t="shared" ca="1" si="3"/>
        <v>0.26234444444444399</v>
      </c>
      <c r="K4" s="124">
        <f t="shared" ca="1" si="3"/>
        <v>0.25694444444444398</v>
      </c>
      <c r="L4" s="138">
        <f t="shared" ref="L4:L18" ca="1" si="4">MIN(D4:K4)</f>
        <v>0.25694444444444398</v>
      </c>
    </row>
    <row r="5" spans="1:37">
      <c r="A5" s="75" t="str">
        <f>+Timetable5!BH10</f>
        <v>V</v>
      </c>
      <c r="B5" s="123" t="str">
        <f t="shared" ca="1" si="1"/>
        <v>1st Class</v>
      </c>
      <c r="C5" s="123" t="str">
        <f t="shared" ca="1" si="2"/>
        <v>2 Passenger</v>
      </c>
      <c r="D5" s="124">
        <f t="shared" ca="1" si="3"/>
        <v>0.28667222222222233</v>
      </c>
      <c r="E5" s="124">
        <f t="shared" ca="1" si="3"/>
        <v>0.28567222222222233</v>
      </c>
      <c r="F5" s="124">
        <f t="shared" ca="1" si="3"/>
        <v>0.28462222222222233</v>
      </c>
      <c r="G5" s="124">
        <f t="shared" ca="1" si="3"/>
        <v>0.28222222222222232</v>
      </c>
      <c r="H5" s="124">
        <f t="shared" ca="1" si="3"/>
        <v>0.27953333333333341</v>
      </c>
      <c r="I5" s="124">
        <f t="shared" ca="1" si="3"/>
        <v>0.2786333333333334</v>
      </c>
      <c r="J5" s="124">
        <f t="shared" ca="1" si="3"/>
        <v>0.26658888888888899</v>
      </c>
      <c r="K5" s="124">
        <f t="shared" ca="1" si="3"/>
        <v>0.26388888888888901</v>
      </c>
      <c r="L5" s="138">
        <f t="shared" ca="1" si="4"/>
        <v>0.26388888888888901</v>
      </c>
    </row>
    <row r="6" spans="1:37">
      <c r="A6" s="75" t="str">
        <f>+Timetable5!BH11</f>
        <v>L</v>
      </c>
      <c r="B6" s="123" t="str">
        <f t="shared" ca="1" si="1"/>
        <v>2nd Class</v>
      </c>
      <c r="C6" s="123" t="str">
        <f t="shared" ca="1" si="2"/>
        <v>627 Freight</v>
      </c>
      <c r="D6" s="124">
        <f t="shared" ca="1" si="3"/>
        <v>0.26736111111111099</v>
      </c>
      <c r="E6" s="124">
        <f t="shared" ca="1" si="3"/>
        <v>0.27977777777777768</v>
      </c>
      <c r="F6" s="124">
        <f t="shared" ca="1" si="3"/>
        <v>0.28465555555555544</v>
      </c>
      <c r="G6" s="124">
        <f t="shared" ca="1" si="3"/>
        <v>0.28945555555555547</v>
      </c>
      <c r="H6" s="124">
        <f t="shared" ca="1" si="3"/>
        <v>0.29205555555555546</v>
      </c>
      <c r="I6" s="124">
        <f t="shared" ca="1" si="3"/>
        <v>0.3007999999999999</v>
      </c>
      <c r="J6" s="124">
        <f t="shared" ca="1" si="3"/>
        <v>0.31099999999999989</v>
      </c>
      <c r="K6" s="124">
        <f t="shared" ca="1" si="3"/>
        <v>0.3163999999999999</v>
      </c>
      <c r="L6" s="138">
        <f t="shared" ca="1" si="4"/>
        <v>0.26736111111111099</v>
      </c>
    </row>
    <row r="7" spans="1:37">
      <c r="A7" s="75" t="str">
        <f>+Timetable5!BH12</f>
        <v>H</v>
      </c>
      <c r="B7" s="123" t="str">
        <f t="shared" ca="1" si="1"/>
        <v>2nd Class</v>
      </c>
      <c r="C7" s="123" t="str">
        <f t="shared" ca="1" si="2"/>
        <v>155 Passenger</v>
      </c>
      <c r="D7" s="124">
        <f t="shared" ref="D7:I7" ca="1" si="5">INDIRECT("Timetable5!"&amp;$A7&amp;D$1)</f>
        <v>0.31597222222222199</v>
      </c>
      <c r="E7" s="124">
        <f t="shared" ca="1" si="5"/>
        <v>0.31722222222222196</v>
      </c>
      <c r="F7" s="124">
        <f t="shared" ca="1" si="5"/>
        <v>0.31853472222222196</v>
      </c>
      <c r="G7" s="124">
        <f t="shared" ca="1" si="5"/>
        <v>0.32292361111111084</v>
      </c>
      <c r="H7" s="124">
        <f t="shared" ca="1" si="5"/>
        <v>0.32454861111111083</v>
      </c>
      <c r="I7" s="124">
        <f t="shared" ca="1" si="5"/>
        <v>0.32567361111111082</v>
      </c>
      <c r="J7" s="124"/>
      <c r="K7" s="124"/>
      <c r="L7" s="138">
        <f t="shared" ca="1" si="4"/>
        <v>0.31597222222222199</v>
      </c>
    </row>
    <row r="8" spans="1:37">
      <c r="A8" s="75" t="str">
        <f>+Timetable5!BH13</f>
        <v>Z</v>
      </c>
      <c r="B8" s="123" t="str">
        <f t="shared" ca="1" si="1"/>
        <v>2nd Class</v>
      </c>
      <c r="C8" s="123" t="str">
        <f t="shared" ca="1" si="2"/>
        <v>108 Passenger</v>
      </c>
      <c r="D8" s="124"/>
      <c r="E8" s="124"/>
      <c r="F8" s="124"/>
      <c r="G8" s="124"/>
      <c r="H8" s="124"/>
      <c r="I8" s="124">
        <f t="shared" ref="I8:K9" ca="1" si="6">INDIRECT("Timetable5!"&amp;$A8&amp;I$1)</f>
        <v>0.3305833333333329</v>
      </c>
      <c r="J8" s="124">
        <f t="shared" ca="1" si="6"/>
        <v>0.32420833333333288</v>
      </c>
      <c r="K8" s="124">
        <f t="shared" ca="1" si="6"/>
        <v>0.31944444444444398</v>
      </c>
      <c r="L8" s="138">
        <f t="shared" ca="1" si="4"/>
        <v>0.31944444444444398</v>
      </c>
    </row>
    <row r="9" spans="1:37">
      <c r="A9" s="75" t="str">
        <f>+Timetable5!BH14</f>
        <v>D</v>
      </c>
      <c r="B9" s="123" t="str">
        <f t="shared" ca="1" si="1"/>
        <v>2nd Class</v>
      </c>
      <c r="C9" s="123" t="str">
        <f t="shared" ca="1" si="2"/>
        <v>109 Passenger</v>
      </c>
      <c r="D9" s="124"/>
      <c r="E9" s="124"/>
      <c r="F9" s="124"/>
      <c r="G9" s="124"/>
      <c r="H9" s="124"/>
      <c r="I9" s="124">
        <f t="shared" ca="1" si="6"/>
        <v>0.33333333333333298</v>
      </c>
      <c r="J9" s="124">
        <f t="shared" ca="1" si="6"/>
        <v>0.34318055555555521</v>
      </c>
      <c r="K9" s="124">
        <f t="shared" ca="1" si="6"/>
        <v>0.34655555555555523</v>
      </c>
      <c r="L9" s="138">
        <f t="shared" ca="1" si="4"/>
        <v>0.33333333333333298</v>
      </c>
    </row>
    <row r="10" spans="1:37">
      <c r="A10" s="75" t="str">
        <f>+Timetable5!BH15</f>
        <v>AD</v>
      </c>
      <c r="B10" s="123" t="str">
        <f t="shared" ca="1" si="1"/>
        <v>2nd Class</v>
      </c>
      <c r="C10" s="123" t="str">
        <f t="shared" ca="1" si="2"/>
        <v>156 Passenger</v>
      </c>
      <c r="D10" s="124">
        <f t="shared" ref="D10:I14" ca="1" si="7">INDIRECT("Timetable5!"&amp;$A10&amp;D$1)</f>
        <v>0.34372916666666681</v>
      </c>
      <c r="E10" s="124">
        <f t="shared" ca="1" si="7"/>
        <v>0.34247916666666683</v>
      </c>
      <c r="F10" s="124">
        <f t="shared" ca="1" si="7"/>
        <v>0.34116666666666684</v>
      </c>
      <c r="G10" s="124">
        <f t="shared" ca="1" si="7"/>
        <v>0.33816666666666684</v>
      </c>
      <c r="H10" s="124">
        <f t="shared" ca="1" si="7"/>
        <v>0.33515277777777797</v>
      </c>
      <c r="I10" s="124">
        <f t="shared" ca="1" si="7"/>
        <v>0.33402777777777798</v>
      </c>
      <c r="J10" s="124"/>
      <c r="K10" s="124"/>
      <c r="L10" s="138">
        <f t="shared" ca="1" si="4"/>
        <v>0.33402777777777798</v>
      </c>
    </row>
    <row r="11" spans="1:37">
      <c r="A11" s="75" t="str">
        <f>+Timetable5!BH16</f>
        <v>P</v>
      </c>
      <c r="B11" s="123" t="str">
        <f t="shared" ca="1" si="1"/>
        <v>1st Class</v>
      </c>
      <c r="C11" s="123" t="str">
        <f t="shared" ca="1" si="2"/>
        <v>5 Passenger</v>
      </c>
      <c r="D11" s="124">
        <f t="shared" ca="1" si="7"/>
        <v>0.35416666666666702</v>
      </c>
      <c r="E11" s="124">
        <f t="shared" ca="1" si="7"/>
        <v>0.35516666666666702</v>
      </c>
      <c r="F11" s="124">
        <f t="shared" ca="1" si="7"/>
        <v>0.35621666666666701</v>
      </c>
      <c r="G11" s="124">
        <f t="shared" ca="1" si="7"/>
        <v>0.35861666666666703</v>
      </c>
      <c r="H11" s="124">
        <f t="shared" ca="1" si="7"/>
        <v>0.35991666666666705</v>
      </c>
      <c r="I11" s="124">
        <f t="shared" ca="1" si="7"/>
        <v>0.36081666666666706</v>
      </c>
      <c r="J11" s="124">
        <f t="shared" ref="J11:K15" ca="1" si="8">INDIRECT("Timetable5!"&amp;$A11&amp;J$1)</f>
        <v>0.36591666666666706</v>
      </c>
      <c r="K11" s="124">
        <f t="shared" ca="1" si="8"/>
        <v>0.36861666666666704</v>
      </c>
      <c r="L11" s="138">
        <f t="shared" ca="1" si="4"/>
        <v>0.35416666666666702</v>
      </c>
    </row>
    <row r="12" spans="1:37" ht="15.75">
      <c r="A12" s="75" t="str">
        <f>+Timetable5!BH17</f>
        <v>X</v>
      </c>
      <c r="B12" s="139" t="str">
        <f t="shared" ca="1" si="1"/>
        <v>1st Class</v>
      </c>
      <c r="C12" s="123" t="str">
        <f t="shared" ca="1" si="2"/>
        <v>48 Mail Train</v>
      </c>
      <c r="D12" s="124">
        <f t="shared" ca="1" si="7"/>
        <v>0.40333888888888886</v>
      </c>
      <c r="E12" s="124">
        <f t="shared" ca="1" si="7"/>
        <v>0.40233888888888886</v>
      </c>
      <c r="F12" s="124">
        <f t="shared" ca="1" si="7"/>
        <v>0.40128888888888886</v>
      </c>
      <c r="G12" s="124">
        <f t="shared" ca="1" si="7"/>
        <v>0.39888888888888885</v>
      </c>
      <c r="H12" s="124">
        <f t="shared" ca="1" si="7"/>
        <v>0.39064444444444441</v>
      </c>
      <c r="I12" s="124">
        <f t="shared" ca="1" si="7"/>
        <v>0.38974444444444439</v>
      </c>
      <c r="J12" s="124">
        <f t="shared" ca="1" si="8"/>
        <v>0.37769999999999998</v>
      </c>
      <c r="K12" s="124">
        <f t="shared" ca="1" si="8"/>
        <v>0.375</v>
      </c>
      <c r="L12" s="138">
        <f t="shared" ca="1" si="4"/>
        <v>0.375</v>
      </c>
    </row>
    <row r="13" spans="1:37" ht="15.75">
      <c r="A13" s="75" t="str">
        <f>+Timetable5!BH18</f>
        <v>AJ</v>
      </c>
      <c r="B13" s="139" t="str">
        <f t="shared" ca="1" si="1"/>
        <v>2nd Class</v>
      </c>
      <c r="C13" s="123" t="str">
        <f t="shared" ca="1" si="2"/>
        <v>692 Freight</v>
      </c>
      <c r="D13" s="124">
        <f t="shared" ca="1" si="7"/>
        <v>0.42820555555555512</v>
      </c>
      <c r="E13" s="124">
        <f t="shared" ca="1" si="7"/>
        <v>0.42620555555555512</v>
      </c>
      <c r="F13" s="124">
        <f t="shared" ca="1" si="7"/>
        <v>0.41368888888888844</v>
      </c>
      <c r="G13" s="124">
        <f t="shared" ca="1" si="7"/>
        <v>0.40888888888888841</v>
      </c>
      <c r="H13" s="124">
        <f t="shared" ca="1" si="7"/>
        <v>0.40628888888888842</v>
      </c>
      <c r="I13" s="124">
        <f t="shared" ca="1" si="7"/>
        <v>0.4044888888888884</v>
      </c>
      <c r="J13" s="124">
        <f t="shared" ca="1" si="8"/>
        <v>0.38734444444444399</v>
      </c>
      <c r="K13" s="124">
        <f t="shared" ca="1" si="8"/>
        <v>0.38194444444444398</v>
      </c>
      <c r="L13" s="138">
        <f t="shared" ca="1" si="4"/>
        <v>0.38194444444444398</v>
      </c>
    </row>
    <row r="14" spans="1:37" ht="15.75">
      <c r="A14" s="75" t="str">
        <f>+Timetable5!BH19</f>
        <v>N</v>
      </c>
      <c r="B14" s="139" t="str">
        <f t="shared" ca="1" si="1"/>
        <v>2nd Class</v>
      </c>
      <c r="C14" s="123" t="str">
        <f t="shared" ca="1" si="2"/>
        <v>695 Freight</v>
      </c>
      <c r="D14" s="124">
        <f t="shared" ca="1" si="7"/>
        <v>0.38888888888888901</v>
      </c>
      <c r="E14" s="124">
        <f t="shared" ca="1" si="7"/>
        <v>0.40130555555555569</v>
      </c>
      <c r="F14" s="124">
        <f t="shared" ca="1" si="7"/>
        <v>0.40340555555555568</v>
      </c>
      <c r="G14" s="124">
        <f t="shared" ca="1" si="7"/>
        <v>0.40820555555555571</v>
      </c>
      <c r="H14" s="124">
        <f t="shared" ca="1" si="7"/>
        <v>0.4108055555555557</v>
      </c>
      <c r="I14" s="124">
        <f t="shared" ca="1" si="7"/>
        <v>0.41955000000000015</v>
      </c>
      <c r="J14" s="124">
        <f t="shared" ca="1" si="8"/>
        <v>0.42975000000000013</v>
      </c>
      <c r="K14" s="124">
        <f t="shared" ca="1" si="8"/>
        <v>0.43515000000000015</v>
      </c>
      <c r="L14" s="138">
        <f t="shared" ca="1" si="4"/>
        <v>0.38888888888888901</v>
      </c>
    </row>
    <row r="15" spans="1:37" ht="15.75">
      <c r="A15" s="75" t="str">
        <f>+Timetable5!BH20</f>
        <v>AB</v>
      </c>
      <c r="B15" s="139" t="str">
        <f t="shared" ca="1" si="1"/>
        <v>2nd Class</v>
      </c>
      <c r="C15" s="123" t="str">
        <f t="shared" ca="1" si="2"/>
        <v>112 Passenger</v>
      </c>
      <c r="D15" s="124"/>
      <c r="E15" s="124"/>
      <c r="F15" s="124"/>
      <c r="G15" s="124"/>
      <c r="H15" s="124"/>
      <c r="I15" s="124">
        <f ca="1">INDIRECT("Timetable5!"&amp;$A15&amp;I$1)</f>
        <v>0.45211111111111124</v>
      </c>
      <c r="J15" s="124">
        <f t="shared" ca="1" si="8"/>
        <v>0.44573611111111122</v>
      </c>
      <c r="K15" s="124">
        <f t="shared" ca="1" si="8"/>
        <v>0.43888888888888899</v>
      </c>
      <c r="L15" s="138">
        <f t="shared" ca="1" si="4"/>
        <v>0.43888888888888899</v>
      </c>
    </row>
    <row r="16" spans="1:37" ht="15.75">
      <c r="A16" s="75" t="str">
        <f>+Timetable5!BH21</f>
        <v>J</v>
      </c>
      <c r="B16" s="139" t="str">
        <f t="shared" ca="1" si="1"/>
        <v>2nd Class</v>
      </c>
      <c r="C16" s="123" t="str">
        <f t="shared" ca="1" si="2"/>
        <v>175 Passenger</v>
      </c>
      <c r="D16" s="124">
        <f t="shared" ref="D16:H17" ca="1" si="9">INDIRECT("Timetable5!"&amp;$A16&amp;D$1)</f>
        <v>0.44097222222222199</v>
      </c>
      <c r="E16" s="124">
        <f t="shared" ca="1" si="9"/>
        <v>0.44222222222222196</v>
      </c>
      <c r="F16" s="124">
        <f t="shared" ca="1" si="9"/>
        <v>0.44353472222222196</v>
      </c>
      <c r="G16" s="124">
        <f t="shared" ca="1" si="9"/>
        <v>0.44792361111111084</v>
      </c>
      <c r="H16" s="124">
        <f t="shared" ca="1" si="9"/>
        <v>0.44954861111111083</v>
      </c>
      <c r="I16" s="124">
        <f ca="1">INDIRECT("Timetable5!"&amp;$A16&amp;I$1)</f>
        <v>0.45067361111111082</v>
      </c>
      <c r="J16" s="124"/>
      <c r="K16" s="124"/>
      <c r="L16" s="138">
        <f t="shared" ca="1" si="4"/>
        <v>0.44097222222222199</v>
      </c>
    </row>
    <row r="17" spans="1:12" ht="15.75">
      <c r="A17" s="75" t="str">
        <f>+Timetable5!BH22</f>
        <v>AF</v>
      </c>
      <c r="B17" s="139" t="str">
        <f t="shared" ca="1" si="1"/>
        <v>2nd Class</v>
      </c>
      <c r="C17" s="123" t="str">
        <f t="shared" ca="1" si="2"/>
        <v>176 Passenger</v>
      </c>
      <c r="D17" s="124">
        <f t="shared" ca="1" si="9"/>
        <v>0.46803472222222181</v>
      </c>
      <c r="E17" s="124">
        <f t="shared" ca="1" si="9"/>
        <v>0.46678472222222184</v>
      </c>
      <c r="F17" s="124">
        <f t="shared" ca="1" si="9"/>
        <v>0.46547222222222184</v>
      </c>
      <c r="G17" s="124">
        <f t="shared" ca="1" si="9"/>
        <v>0.46247222222222184</v>
      </c>
      <c r="H17" s="124">
        <f t="shared" ca="1" si="9"/>
        <v>0.45945833333333297</v>
      </c>
      <c r="I17" s="124">
        <f ca="1">INDIRECT("Timetable5!"&amp;$A17&amp;I$1)</f>
        <v>0.45833333333333298</v>
      </c>
      <c r="J17" s="124"/>
      <c r="K17" s="124"/>
      <c r="L17" s="138">
        <f t="shared" ca="1" si="4"/>
        <v>0.45833333333333298</v>
      </c>
    </row>
    <row r="18" spans="1:12" ht="15.75">
      <c r="A18" s="75" t="str">
        <f>+Timetable5!BH23</f>
        <v>F</v>
      </c>
      <c r="B18" s="139" t="str">
        <f t="shared" ca="1" si="1"/>
        <v>2nd Class</v>
      </c>
      <c r="C18" s="123" t="str">
        <f t="shared" ca="1" si="2"/>
        <v>113 Passenger</v>
      </c>
      <c r="D18" s="124"/>
      <c r="E18" s="124"/>
      <c r="F18" s="124"/>
      <c r="G18" s="124"/>
      <c r="H18" s="124"/>
      <c r="I18" s="124">
        <f ca="1">INDIRECT("Timetable5!"&amp;$A18&amp;I$1)</f>
        <v>0.45902777777777798</v>
      </c>
      <c r="J18" s="124">
        <f ca="1">INDIRECT("Timetable5!"&amp;$A18&amp;J$1)</f>
        <v>0.46679166666666688</v>
      </c>
      <c r="K18" s="124">
        <f ca="1">INDIRECT("Timetable5!"&amp;$A18&amp;K$1)</f>
        <v>0.4701666666666669</v>
      </c>
      <c r="L18" s="138">
        <f t="shared" ca="1" si="4"/>
        <v>0.45902777777777798</v>
      </c>
    </row>
    <row r="19" spans="1:12">
      <c r="A19" s="75"/>
      <c r="B19" s="141"/>
      <c r="C19" s="123"/>
      <c r="D19" s="124"/>
    </row>
    <row r="20" spans="1:12" ht="15.75" customHeight="1">
      <c r="A20" s="142"/>
      <c r="B20" s="141"/>
      <c r="C20" s="123"/>
      <c r="D20" s="124"/>
    </row>
    <row r="21" spans="1:12">
      <c r="A21" s="143"/>
      <c r="B21" s="141"/>
      <c r="C21" s="123"/>
      <c r="D21" s="124"/>
    </row>
    <row r="22" spans="1:12" ht="15.75">
      <c r="A22" s="139"/>
      <c r="B22" s="141"/>
      <c r="C22" s="123"/>
    </row>
    <row r="23" spans="1:12">
      <c r="A23" s="144"/>
      <c r="B23" s="141"/>
      <c r="C23" s="123"/>
      <c r="D23" s="124"/>
    </row>
    <row r="24" spans="1:12">
      <c r="A24" s="145"/>
      <c r="B24" s="141"/>
      <c r="C24" s="123"/>
      <c r="D24" s="124"/>
    </row>
    <row r="25" spans="1:12">
      <c r="A25" s="144"/>
      <c r="B25" s="141"/>
      <c r="C25" s="123"/>
      <c r="D25" s="124"/>
    </row>
    <row r="26" spans="1:12">
      <c r="A26" s="144"/>
      <c r="B26" s="141"/>
      <c r="C26" s="123"/>
      <c r="D26" s="124"/>
    </row>
    <row r="27" spans="1:12">
      <c r="A27" s="145"/>
      <c r="B27" s="141"/>
      <c r="C27" s="123"/>
      <c r="D27" s="124"/>
    </row>
    <row r="28" spans="1:12">
      <c r="A28" s="144"/>
      <c r="B28" s="141"/>
      <c r="C28" s="123"/>
      <c r="D28" s="124"/>
    </row>
    <row r="29" spans="1:12">
      <c r="A29" s="144"/>
      <c r="B29" s="141"/>
      <c r="D29" s="124"/>
    </row>
    <row r="30" spans="1:12" ht="15.75">
      <c r="A30" s="136"/>
      <c r="B30" s="141"/>
      <c r="D30" s="124"/>
    </row>
    <row r="31" spans="1:12">
      <c r="A31" s="144"/>
      <c r="B31" s="141"/>
      <c r="D31" s="124"/>
    </row>
    <row r="32" spans="1:12">
      <c r="A32" s="144"/>
      <c r="B32" s="141"/>
      <c r="D32" s="124"/>
    </row>
    <row r="33" spans="2:31">
      <c r="B33" s="141"/>
      <c r="C33" s="123"/>
    </row>
    <row r="38" spans="2:31">
      <c r="B38" s="49" t="s">
        <v>117</v>
      </c>
      <c r="C38" s="49"/>
      <c r="D38" s="49"/>
    </row>
    <row r="41" spans="2:31">
      <c r="B41" s="52"/>
      <c r="C41" s="54">
        <f>+Timetable5!D6</f>
        <v>109</v>
      </c>
      <c r="E41" s="54">
        <f>+Timetable5!F6</f>
        <v>113</v>
      </c>
      <c r="G41" s="54">
        <f>+Timetable5!H6</f>
        <v>155</v>
      </c>
      <c r="I41" s="54">
        <f>+Timetable5!J6</f>
        <v>175</v>
      </c>
      <c r="K41" s="54">
        <f>+Timetable5!L6</f>
        <v>627</v>
      </c>
      <c r="L41" s="54"/>
      <c r="M41" s="54">
        <f>+Timetable5!N6</f>
        <v>695</v>
      </c>
      <c r="N41" s="54"/>
      <c r="O41" s="54">
        <f>+Timetable5!P6</f>
        <v>5</v>
      </c>
      <c r="P41" s="54"/>
      <c r="Q41" s="54">
        <f>+Timetable5!V6</f>
        <v>2</v>
      </c>
      <c r="R41" s="54"/>
      <c r="S41" s="54">
        <f>+Timetable5!X6</f>
        <v>48</v>
      </c>
      <c r="U41" s="54">
        <f>+Timetable5!Z6</f>
        <v>108</v>
      </c>
      <c r="W41" s="54">
        <f>+Timetable5!AB6</f>
        <v>112</v>
      </c>
      <c r="Y41" s="54">
        <f>+Timetable5!AD6</f>
        <v>156</v>
      </c>
      <c r="AA41" s="54">
        <f>+Timetable5!AF6</f>
        <v>176</v>
      </c>
      <c r="AC41" s="54">
        <f>+Timetable5!AH6</f>
        <v>624</v>
      </c>
      <c r="AE41" s="55">
        <f>+Timetable5!AJ6</f>
        <v>692</v>
      </c>
    </row>
    <row r="42" spans="2:31">
      <c r="B42" s="59"/>
      <c r="C42" s="80" t="str">
        <f>+Timetable5!D7</f>
        <v>Passenger</v>
      </c>
      <c r="E42" s="80" t="str">
        <f>+Timetable5!F7</f>
        <v>Passenger</v>
      </c>
      <c r="G42" s="80" t="str">
        <f>+Timetable5!H7</f>
        <v>Passenger</v>
      </c>
      <c r="I42" s="80" t="str">
        <f>+Timetable5!J7</f>
        <v>Passenger</v>
      </c>
      <c r="K42" s="80" t="str">
        <f>+Timetable5!L7</f>
        <v>Freight</v>
      </c>
      <c r="L42" s="80"/>
      <c r="M42" s="80" t="str">
        <f>+Timetable5!N7</f>
        <v>Freight</v>
      </c>
      <c r="N42" s="80"/>
      <c r="O42" s="80" t="str">
        <f>+Timetable5!P7</f>
        <v>Passenger</v>
      </c>
      <c r="P42" s="80"/>
      <c r="Q42" s="80" t="str">
        <f>+Timetable5!V7</f>
        <v>Passenger</v>
      </c>
      <c r="R42" s="80"/>
      <c r="S42" s="80" t="str">
        <f>+Timetable5!X7</f>
        <v>Mail Train</v>
      </c>
      <c r="U42" s="80" t="str">
        <f>+Timetable5!Z7</f>
        <v>Passenger</v>
      </c>
      <c r="W42" s="80" t="str">
        <f>+Timetable5!AB7</f>
        <v>Passenger</v>
      </c>
      <c r="Y42" s="80" t="str">
        <f>+Timetable5!AD7</f>
        <v>Passenger</v>
      </c>
      <c r="AA42" s="80" t="str">
        <f>+Timetable5!AF7</f>
        <v>Passenger</v>
      </c>
      <c r="AC42" s="80" t="str">
        <f>+Timetable5!AH7</f>
        <v>Freight</v>
      </c>
      <c r="AE42" s="91" t="str">
        <f>+Timetable5!AJ7</f>
        <v>Freight</v>
      </c>
    </row>
    <row r="43" spans="2:31">
      <c r="B43" s="59"/>
      <c r="C43" s="80" t="str">
        <f>+Timetable5!D8</f>
        <v>Daily</v>
      </c>
      <c r="E43" s="80" t="str">
        <f>+Timetable5!F8</f>
        <v>Daily</v>
      </c>
      <c r="G43" s="80" t="str">
        <f>+Timetable5!H8</f>
        <v>Daily</v>
      </c>
      <c r="I43" s="80" t="str">
        <f>+Timetable5!J8</f>
        <v>Daily</v>
      </c>
      <c r="K43" s="80" t="str">
        <f>+Timetable5!L8</f>
        <v>Daily</v>
      </c>
      <c r="L43" s="80"/>
      <c r="M43" s="80" t="str">
        <f>+Timetable5!N8</f>
        <v>Daily</v>
      </c>
      <c r="N43" s="80"/>
      <c r="O43" s="80" t="str">
        <f>+Timetable5!P8</f>
        <v>Daily</v>
      </c>
      <c r="P43" s="80"/>
      <c r="Q43" s="80" t="str">
        <f>+Timetable5!V8</f>
        <v>Daily</v>
      </c>
      <c r="R43" s="80"/>
      <c r="S43" s="80" t="str">
        <f>+Timetable5!X8</f>
        <v>Daily</v>
      </c>
      <c r="U43" s="80" t="str">
        <f>+Timetable5!Z8</f>
        <v>daily</v>
      </c>
      <c r="W43" s="80" t="str">
        <f>+Timetable5!AB8</f>
        <v>Daily</v>
      </c>
      <c r="Y43" s="80" t="str">
        <f>+Timetable5!AD8</f>
        <v>Daily</v>
      </c>
      <c r="AA43" s="80" t="str">
        <f>+Timetable5!AF8</f>
        <v>Daily</v>
      </c>
      <c r="AC43" s="80" t="str">
        <f>+Timetable5!AH8</f>
        <v>Daily</v>
      </c>
      <c r="AE43" s="91" t="str">
        <f>+Timetable5!AJ8</f>
        <v>Daily</v>
      </c>
    </row>
    <row r="44" spans="2:31">
      <c r="B44" s="197" t="str">
        <f>+Timetable5!S9</f>
        <v>Northtown</v>
      </c>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7"/>
    </row>
    <row r="45" spans="2:31">
      <c r="B45" s="59"/>
      <c r="C45" s="148"/>
      <c r="D45" s="148"/>
      <c r="E45" s="148"/>
      <c r="F45" s="148"/>
      <c r="G45" s="148"/>
      <c r="H45" s="148"/>
      <c r="I45" s="148"/>
      <c r="J45" s="148"/>
      <c r="K45" s="148"/>
      <c r="L45" s="148"/>
      <c r="M45" s="148"/>
      <c r="N45" s="148"/>
      <c r="O45" s="148"/>
      <c r="P45" s="148"/>
      <c r="Q45" s="148"/>
      <c r="R45" s="148"/>
      <c r="U45" s="148"/>
      <c r="V45" s="148"/>
      <c r="W45" s="148"/>
      <c r="X45" s="148"/>
      <c r="Y45" s="148"/>
      <c r="Z45" s="80"/>
    </row>
    <row r="46" spans="2:31">
      <c r="B46" s="59" t="str">
        <f>+Timetable5!S11</f>
        <v>Pinehill</v>
      </c>
      <c r="C46" s="198"/>
      <c r="D46" s="148"/>
      <c r="E46" s="151"/>
      <c r="F46" s="151"/>
      <c r="G46" s="151"/>
      <c r="H46" s="148"/>
      <c r="I46" s="148"/>
      <c r="J46" s="148"/>
      <c r="K46" s="148">
        <v>1.0416666666666701E-2</v>
      </c>
      <c r="L46" s="148"/>
      <c r="M46" s="148">
        <v>1.0416666666666701E-2</v>
      </c>
      <c r="N46" s="148"/>
      <c r="O46" s="148"/>
      <c r="P46" s="148"/>
      <c r="Q46" s="148"/>
      <c r="R46" s="148"/>
      <c r="U46" s="148"/>
      <c r="V46" s="148"/>
      <c r="W46" s="148"/>
      <c r="X46" s="151"/>
      <c r="Y46" s="198"/>
      <c r="Z46" s="80"/>
      <c r="AA46" s="198"/>
      <c r="AC46" s="168">
        <v>1.0416666666666701E-2</v>
      </c>
      <c r="AE46" s="168">
        <v>1.0416666666666701E-2</v>
      </c>
    </row>
    <row r="47" spans="2:31">
      <c r="B47" s="59"/>
      <c r="C47" s="198"/>
      <c r="D47" s="148"/>
      <c r="E47" s="148"/>
      <c r="F47" s="148"/>
      <c r="G47" s="148"/>
      <c r="H47" s="148"/>
      <c r="I47" s="148"/>
      <c r="J47" s="148"/>
      <c r="K47" s="148"/>
      <c r="L47" s="148"/>
      <c r="M47" s="148"/>
      <c r="N47" s="148"/>
      <c r="O47" s="148"/>
      <c r="P47" s="148"/>
      <c r="Q47" s="148"/>
      <c r="R47" s="148"/>
      <c r="U47" s="148"/>
      <c r="V47" s="148"/>
      <c r="W47" s="148"/>
      <c r="X47" s="148"/>
      <c r="Y47" s="198"/>
      <c r="Z47" s="80"/>
      <c r="AA47" s="198"/>
    </row>
    <row r="48" spans="2:31">
      <c r="B48" s="59" t="str">
        <f>+Timetable5!S13</f>
        <v>Mesa</v>
      </c>
      <c r="C48" s="199"/>
      <c r="D48" s="151"/>
      <c r="E48" s="148"/>
      <c r="F48" s="148"/>
      <c r="G48" s="151"/>
      <c r="H48" s="151"/>
      <c r="I48" s="151"/>
      <c r="J48" s="148"/>
      <c r="K48" s="148">
        <v>2.7777777777777801E-3</v>
      </c>
      <c r="L48" s="148"/>
      <c r="M48" s="148"/>
      <c r="N48" s="148"/>
      <c r="O48" s="148"/>
      <c r="P48" s="148"/>
      <c r="Q48" s="151"/>
      <c r="R48" s="151"/>
      <c r="U48" s="151"/>
      <c r="V48" s="151"/>
      <c r="W48" s="151"/>
      <c r="X48" s="148"/>
      <c r="Y48" s="199"/>
      <c r="Z48" s="80"/>
      <c r="AA48" s="199"/>
    </row>
    <row r="49" spans="2:31">
      <c r="B49" s="59"/>
      <c r="C49" s="199"/>
      <c r="D49" s="151"/>
      <c r="E49" s="148"/>
      <c r="F49" s="148"/>
      <c r="G49" s="151"/>
      <c r="H49" s="151"/>
      <c r="I49" s="151"/>
      <c r="J49" s="148"/>
      <c r="K49" s="148"/>
      <c r="L49" s="148"/>
      <c r="M49" s="148"/>
      <c r="N49" s="148"/>
      <c r="O49" s="148"/>
      <c r="P49" s="148"/>
      <c r="Q49" s="151"/>
      <c r="R49" s="151"/>
      <c r="U49" s="151"/>
      <c r="V49" s="151"/>
      <c r="W49" s="151"/>
      <c r="X49" s="148"/>
      <c r="Y49" s="199"/>
      <c r="Z49" s="80"/>
      <c r="AA49" s="199"/>
    </row>
    <row r="50" spans="2:31">
      <c r="B50" s="59" t="str">
        <f>+Timetable5!S15</f>
        <v>Hoquiam</v>
      </c>
      <c r="C50" s="199">
        <v>1.38888888888889E-3</v>
      </c>
      <c r="D50" s="151"/>
      <c r="E50" s="199">
        <v>1.38888888888889E-3</v>
      </c>
      <c r="F50" s="148"/>
      <c r="G50" s="199">
        <v>1.38888888888889E-3</v>
      </c>
      <c r="H50" s="151"/>
      <c r="I50" s="199">
        <v>1.38888888888889E-3</v>
      </c>
      <c r="J50" s="148"/>
      <c r="K50" s="148"/>
      <c r="L50" s="148"/>
      <c r="M50" s="148"/>
      <c r="N50" s="148"/>
      <c r="O50" s="148">
        <v>1.38888888888889E-3</v>
      </c>
      <c r="P50" s="148"/>
      <c r="Q50" s="151">
        <v>1.38888888888889E-3</v>
      </c>
      <c r="R50" s="151"/>
      <c r="S50" s="168">
        <v>6.9444444444444397E-3</v>
      </c>
      <c r="T50" s="168"/>
      <c r="U50" s="199">
        <v>1.38888888888889E-3</v>
      </c>
      <c r="V50" s="151"/>
      <c r="W50" s="199">
        <v>1.38888888888889E-3</v>
      </c>
      <c r="X50" s="148"/>
      <c r="Y50" s="199">
        <v>1.38888888888889E-3</v>
      </c>
      <c r="Z50" s="80"/>
      <c r="AA50" s="199">
        <v>1.38888888888889E-3</v>
      </c>
      <c r="AC50" s="168">
        <v>1.38888888888889E-3</v>
      </c>
    </row>
    <row r="51" spans="2:31">
      <c r="B51" s="59"/>
      <c r="C51" s="199"/>
      <c r="D51" s="151"/>
      <c r="E51" s="148"/>
      <c r="F51" s="148"/>
      <c r="G51" s="151"/>
      <c r="H51" s="151"/>
      <c r="I51" s="151"/>
      <c r="J51" s="148"/>
      <c r="K51" s="148"/>
      <c r="L51" s="148"/>
      <c r="M51" s="148"/>
      <c r="N51" s="148"/>
      <c r="O51" s="148"/>
      <c r="P51" s="148"/>
      <c r="Q51" s="151"/>
      <c r="R51" s="151"/>
      <c r="U51" s="151"/>
      <c r="V51" s="151"/>
      <c r="W51" s="151"/>
      <c r="X51" s="148"/>
      <c r="Y51" s="199"/>
      <c r="Z51" s="80"/>
      <c r="AA51" s="199"/>
    </row>
    <row r="52" spans="2:31">
      <c r="B52" s="59" t="str">
        <f>+Timetable5!S17</f>
        <v>Yakima</v>
      </c>
      <c r="C52" s="199"/>
      <c r="D52" s="151"/>
      <c r="E52" s="148"/>
      <c r="F52" s="148"/>
      <c r="G52" s="151"/>
      <c r="H52" s="151"/>
      <c r="I52" s="151"/>
      <c r="J52" s="148"/>
      <c r="K52" s="148"/>
      <c r="L52" s="148"/>
      <c r="M52" s="148"/>
      <c r="N52" s="148"/>
      <c r="O52" s="148"/>
      <c r="P52" s="148"/>
      <c r="Q52" s="151"/>
      <c r="R52" s="151"/>
      <c r="U52" s="151"/>
      <c r="V52" s="151"/>
      <c r="W52" s="151"/>
      <c r="X52" s="148"/>
      <c r="Y52" s="199"/>
      <c r="Z52" s="80"/>
      <c r="AA52" s="199"/>
    </row>
    <row r="53" spans="2:31">
      <c r="B53" s="59"/>
      <c r="C53" s="199"/>
      <c r="D53" s="151"/>
      <c r="E53" s="148"/>
      <c r="F53" s="148"/>
      <c r="G53" s="151"/>
      <c r="H53" s="148"/>
      <c r="I53" s="148"/>
      <c r="J53" s="148"/>
      <c r="K53" s="148"/>
      <c r="L53" s="148"/>
      <c r="M53" s="148"/>
      <c r="N53" s="148"/>
      <c r="O53" s="148"/>
      <c r="P53" s="148"/>
      <c r="Q53" s="148"/>
      <c r="R53" s="148"/>
      <c r="U53" s="148"/>
      <c r="V53" s="151"/>
      <c r="W53" s="151"/>
      <c r="X53" s="148"/>
      <c r="Y53" s="199"/>
      <c r="Z53" s="80"/>
      <c r="AA53" s="199"/>
    </row>
    <row r="54" spans="2:31">
      <c r="B54" s="59" t="str">
        <f>+Timetable5!S19</f>
        <v>Whitehall</v>
      </c>
      <c r="C54" s="199"/>
      <c r="D54" s="151"/>
      <c r="E54" s="151"/>
      <c r="F54" s="151"/>
      <c r="G54" s="151"/>
      <c r="H54" s="148"/>
      <c r="I54" s="148"/>
      <c r="J54" s="148"/>
      <c r="K54" s="148">
        <v>6.9444444444444397E-3</v>
      </c>
      <c r="L54" s="148"/>
      <c r="M54" s="148">
        <v>6.9444444444444397E-3</v>
      </c>
      <c r="N54" s="148"/>
      <c r="O54" s="148">
        <v>6.9444444444444397E-3</v>
      </c>
      <c r="P54" s="148"/>
      <c r="Q54" s="151">
        <v>6.9444444444444397E-3</v>
      </c>
      <c r="R54" s="148"/>
      <c r="S54" s="168">
        <v>6.9444444444444397E-3</v>
      </c>
      <c r="U54" s="148"/>
      <c r="V54" s="151"/>
      <c r="W54" s="151"/>
      <c r="X54" s="151"/>
      <c r="Y54" s="199"/>
      <c r="Z54" s="80"/>
      <c r="AA54" s="199"/>
      <c r="AC54" s="168">
        <v>6.9444444444444397E-3</v>
      </c>
      <c r="AE54" s="168">
        <v>6.9444444444444397E-3</v>
      </c>
    </row>
    <row r="55" spans="2:31">
      <c r="B55" s="59"/>
      <c r="C55" s="199"/>
      <c r="D55" s="151"/>
      <c r="E55" s="148"/>
      <c r="F55" s="148"/>
      <c r="G55" s="151"/>
      <c r="H55" s="148"/>
      <c r="I55" s="148"/>
      <c r="J55" s="148"/>
      <c r="K55" s="148"/>
      <c r="L55" s="148"/>
      <c r="M55" s="148"/>
      <c r="N55" s="148"/>
      <c r="O55" s="148"/>
      <c r="P55" s="148"/>
      <c r="Q55" s="148"/>
      <c r="R55" s="148"/>
      <c r="U55" s="148"/>
      <c r="V55" s="151"/>
      <c r="W55" s="151"/>
      <c r="X55" s="148"/>
      <c r="Y55" s="199"/>
      <c r="Z55" s="80"/>
      <c r="AA55" s="199"/>
    </row>
    <row r="56" spans="2:31">
      <c r="B56" s="59" t="str">
        <f>+Timetable5!S21</f>
        <v>Cascade</v>
      </c>
      <c r="C56" s="199">
        <v>3.4722222222222199E-3</v>
      </c>
      <c r="D56" s="151"/>
      <c r="E56" s="199">
        <v>1.38888888888889E-3</v>
      </c>
      <c r="F56" s="148"/>
      <c r="G56" s="199">
        <v>1.38888888888889E-3</v>
      </c>
      <c r="H56" s="148"/>
      <c r="I56" s="199">
        <v>1.38888888888889E-3</v>
      </c>
      <c r="J56" s="148"/>
      <c r="K56" s="148"/>
      <c r="L56" s="148"/>
      <c r="M56" s="148"/>
      <c r="N56" s="148"/>
      <c r="O56" s="148"/>
      <c r="P56" s="148"/>
      <c r="Q56" s="148"/>
      <c r="R56" s="148"/>
      <c r="U56" s="199">
        <v>1.38888888888889E-3</v>
      </c>
      <c r="V56" s="151"/>
      <c r="W56" s="199">
        <v>3.4722222222222199E-3</v>
      </c>
      <c r="X56" s="148"/>
      <c r="Y56" s="199">
        <v>1.38888888888889E-3</v>
      </c>
      <c r="Z56" s="80"/>
      <c r="AA56" s="199">
        <v>1.38888888888889E-3</v>
      </c>
    </row>
    <row r="57" spans="2:31">
      <c r="B57" s="59"/>
      <c r="C57" s="148"/>
      <c r="D57" s="148"/>
      <c r="E57" s="148"/>
      <c r="F57" s="148"/>
      <c r="G57" s="148"/>
      <c r="H57" s="148"/>
      <c r="I57" s="148"/>
      <c r="J57" s="148"/>
      <c r="K57" s="148"/>
      <c r="L57" s="148"/>
      <c r="M57" s="148"/>
      <c r="N57" s="148"/>
      <c r="O57" s="148"/>
      <c r="P57" s="148"/>
      <c r="Q57" s="148"/>
      <c r="R57" s="148"/>
      <c r="U57" s="148"/>
      <c r="V57" s="148"/>
      <c r="W57" s="148"/>
      <c r="X57" s="148"/>
      <c r="Y57" s="148"/>
      <c r="Z57" s="80"/>
    </row>
    <row r="58" spans="2:31">
      <c r="B58" s="200" t="str">
        <f>+Timetable5!S23</f>
        <v>Parkwater</v>
      </c>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6"/>
    </row>
  </sheetData>
  <conditionalFormatting sqref="D4:K18">
    <cfRule type="cellIs" dxfId="115" priority="2" operator="equal">
      <formula>0</formula>
    </cfRule>
  </conditionalFormatting>
  <pageMargins left="0.2" right="0.2" top="0.25" bottom="0.25" header="0.51180555555555496" footer="0.51180555555555496"/>
  <pageSetup firstPageNumber="0" orientation="landscape"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64A2"/>
    <pageSetUpPr fitToPage="1"/>
  </sheetPr>
  <dimension ref="A1:BO107"/>
  <sheetViews>
    <sheetView showGridLines="0" topLeftCell="E39" zoomScale="90" zoomScaleNormal="90" workbookViewId="0">
      <selection activeCell="R31" sqref="R31:S31"/>
    </sheetView>
  </sheetViews>
  <sheetFormatPr baseColWidth="10" defaultColWidth="9.140625" defaultRowHeight="15"/>
  <cols>
    <col min="1" max="1" width="5.7109375" customWidth="1"/>
    <col min="2" max="2" width="11" customWidth="1"/>
    <col min="3" max="3" width="5.85546875" customWidth="1"/>
    <col min="4" max="5" width="4.42578125" customWidth="1"/>
    <col min="6" max="6" width="5.85546875" hidden="1" customWidth="1"/>
    <col min="7" max="7" width="4.42578125" hidden="1" customWidth="1"/>
    <col min="8" max="8" width="7.140625" hidden="1" customWidth="1"/>
    <col min="9" max="9" width="4.42578125" hidden="1" customWidth="1"/>
    <col min="10" max="10" width="5.85546875" customWidth="1"/>
    <col min="11" max="11" width="4.42578125" customWidth="1"/>
    <col min="12" max="12" width="5.85546875" customWidth="1"/>
    <col min="13" max="13" width="4.42578125" customWidth="1"/>
    <col min="14" max="14" width="5.85546875" customWidth="1"/>
    <col min="15" max="15" width="4.42578125" customWidth="1"/>
    <col min="16" max="16" width="5.85546875" customWidth="1"/>
    <col min="17" max="17" width="4.42578125" customWidth="1"/>
    <col min="18" max="18" width="5.85546875" customWidth="1"/>
    <col min="19" max="19" width="4.42578125" customWidth="1"/>
    <col min="20" max="20" width="5.85546875" customWidth="1"/>
    <col min="21" max="21" width="4.42578125" customWidth="1"/>
    <col min="22" max="22" width="8" hidden="1" customWidth="1"/>
    <col min="23" max="23" width="19.28515625" customWidth="1"/>
    <col min="24" max="24" width="7.42578125" hidden="1" customWidth="1"/>
    <col min="25" max="25" width="5.85546875" customWidth="1"/>
    <col min="26" max="26" width="4.42578125" customWidth="1"/>
    <col min="27" max="27" width="6" customWidth="1"/>
    <col min="28" max="28" width="4.42578125" customWidth="1"/>
    <col min="29" max="29" width="5.85546875" customWidth="1"/>
    <col min="30" max="30" width="4.42578125" customWidth="1"/>
    <col min="31" max="31" width="6.7109375" customWidth="1"/>
    <col min="32" max="32" width="4.42578125" customWidth="1"/>
    <col min="33" max="33" width="6.42578125" customWidth="1"/>
    <col min="34" max="34" width="4.42578125" customWidth="1"/>
    <col min="35" max="35" width="5.85546875" customWidth="1"/>
    <col min="36" max="36" width="4.42578125" customWidth="1"/>
    <col min="37" max="37" width="6.140625" hidden="1" customWidth="1"/>
    <col min="38" max="38" width="4.42578125" hidden="1" customWidth="1"/>
    <col min="39" max="39" width="7.28515625" hidden="1" customWidth="1"/>
    <col min="40" max="40" width="4.42578125" hidden="1" customWidth="1"/>
    <col min="41" max="41" width="5.85546875" customWidth="1"/>
    <col min="42" max="42" width="4.42578125" customWidth="1"/>
    <col min="43" max="43" width="5.85546875" customWidth="1"/>
    <col min="44" max="44" width="4.42578125" customWidth="1"/>
    <col min="45" max="45" width="5.7109375" customWidth="1"/>
    <col min="46" max="1025" width="9.140625" customWidth="1"/>
  </cols>
  <sheetData>
    <row r="1" spans="1:67">
      <c r="B1" t="s">
        <v>31</v>
      </c>
      <c r="D1" s="148"/>
      <c r="E1" s="148"/>
      <c r="F1" s="148"/>
      <c r="G1" s="124"/>
      <c r="H1" s="124"/>
      <c r="I1" s="124"/>
      <c r="J1" s="124"/>
      <c r="K1" s="124"/>
      <c r="L1" s="38">
        <v>0.33680555555555602</v>
      </c>
      <c r="M1" s="38"/>
      <c r="N1" s="38"/>
      <c r="O1" s="38"/>
      <c r="P1" s="38">
        <v>0.30208333333333298</v>
      </c>
      <c r="Q1" s="38"/>
      <c r="R1" s="38">
        <v>0.35069444444444398</v>
      </c>
      <c r="S1" s="38"/>
      <c r="T1" s="38">
        <v>0.39583333333333298</v>
      </c>
      <c r="U1" s="38"/>
      <c r="Y1" s="39">
        <v>0.26736111111111099</v>
      </c>
      <c r="Z1" s="39"/>
      <c r="AA1" s="201"/>
      <c r="AB1" s="201"/>
      <c r="AC1" s="160">
        <v>0.27986111111111101</v>
      </c>
      <c r="AD1" s="39"/>
      <c r="AE1" s="39"/>
      <c r="AF1" s="39"/>
      <c r="AG1" s="201"/>
      <c r="AH1" s="201"/>
      <c r="AI1" s="201"/>
      <c r="AJ1" s="201"/>
      <c r="AK1" s="201"/>
      <c r="AL1" s="201"/>
      <c r="AM1" s="201"/>
      <c r="AN1" s="201"/>
      <c r="AO1" s="201"/>
      <c r="AP1" s="201"/>
      <c r="AQ1" s="201"/>
      <c r="AR1" s="201"/>
      <c r="AY1" t="s">
        <v>32</v>
      </c>
    </row>
    <row r="2" spans="1:67">
      <c r="A2" t="s">
        <v>133</v>
      </c>
      <c r="B2" t="s">
        <v>134</v>
      </c>
      <c r="D2" s="202"/>
      <c r="E2" s="202"/>
      <c r="F2" s="202"/>
      <c r="G2" s="202"/>
      <c r="H2" s="202"/>
      <c r="I2" s="202"/>
      <c r="J2" s="202"/>
      <c r="K2" s="202"/>
      <c r="L2" s="202">
        <v>1</v>
      </c>
      <c r="M2" s="202"/>
      <c r="N2" s="202"/>
      <c r="O2" s="202"/>
      <c r="P2" s="202">
        <v>2</v>
      </c>
      <c r="Q2" s="202"/>
      <c r="R2" s="202">
        <v>2</v>
      </c>
      <c r="S2" s="202"/>
      <c r="T2" s="202">
        <v>1</v>
      </c>
      <c r="U2" s="124"/>
      <c r="Y2" s="202">
        <v>1</v>
      </c>
      <c r="Z2" s="202"/>
      <c r="AA2" s="202">
        <v>3</v>
      </c>
      <c r="AB2" s="202"/>
      <c r="AC2" s="202">
        <v>3</v>
      </c>
      <c r="AD2" s="202"/>
      <c r="AE2" s="202"/>
      <c r="AF2" s="202"/>
      <c r="AG2" s="202">
        <v>3</v>
      </c>
      <c r="AH2" s="202"/>
      <c r="AI2" s="202"/>
      <c r="AJ2" s="202"/>
      <c r="AK2" s="202"/>
      <c r="AL2" s="202"/>
      <c r="AM2" s="202"/>
      <c r="AN2" s="202"/>
      <c r="AO2" s="202"/>
      <c r="AP2" s="201"/>
      <c r="AQ2" s="202"/>
      <c r="AR2" s="201"/>
    </row>
    <row r="3" spans="1:67">
      <c r="B3" t="s">
        <v>33</v>
      </c>
      <c r="D3" s="80"/>
      <c r="E3" s="80"/>
      <c r="F3" s="80"/>
      <c r="L3" s="41">
        <v>2</v>
      </c>
      <c r="M3" s="41"/>
      <c r="N3" s="41"/>
      <c r="O3" s="41"/>
      <c r="P3" s="41">
        <v>2</v>
      </c>
      <c r="Q3" s="41"/>
      <c r="R3" s="41">
        <v>2</v>
      </c>
      <c r="S3" s="41"/>
      <c r="T3" s="41">
        <v>1</v>
      </c>
      <c r="U3" s="41"/>
      <c r="Y3" s="41">
        <v>1</v>
      </c>
      <c r="Z3" s="41"/>
      <c r="AA3" s="41">
        <v>2</v>
      </c>
      <c r="AB3" s="41"/>
      <c r="AC3" s="41">
        <v>2</v>
      </c>
      <c r="AD3" s="41"/>
      <c r="AE3" s="41"/>
      <c r="AF3" s="41"/>
      <c r="AG3" s="41">
        <v>2</v>
      </c>
      <c r="AH3" s="41"/>
      <c r="AY3" t="s">
        <v>34</v>
      </c>
    </row>
    <row r="4" spans="1:67" ht="15.75">
      <c r="A4" s="203"/>
      <c r="B4" s="204"/>
      <c r="C4" s="205"/>
      <c r="D4" s="80"/>
      <c r="E4" s="206"/>
      <c r="F4" s="206"/>
      <c r="G4" s="839" t="s">
        <v>37</v>
      </c>
      <c r="H4" s="839"/>
      <c r="I4" s="839"/>
      <c r="J4" s="839"/>
      <c r="K4" s="839"/>
      <c r="L4" s="839"/>
      <c r="M4" s="839"/>
      <c r="N4" s="839"/>
      <c r="O4" s="839"/>
      <c r="P4" s="839"/>
      <c r="Q4" s="839"/>
      <c r="R4" s="839"/>
      <c r="S4" s="839"/>
      <c r="T4" s="839"/>
      <c r="U4" s="839"/>
      <c r="V4" s="163"/>
      <c r="W4" s="830" t="s">
        <v>36</v>
      </c>
      <c r="X4" s="162"/>
      <c r="Y4" s="839" t="s">
        <v>35</v>
      </c>
      <c r="Z4" s="839"/>
      <c r="AA4" s="839"/>
      <c r="AB4" s="839"/>
      <c r="AC4" s="839"/>
      <c r="AD4" s="839"/>
      <c r="AE4" s="839"/>
      <c r="AF4" s="839"/>
      <c r="AG4" s="839"/>
      <c r="AH4" s="839"/>
      <c r="AI4" s="839"/>
      <c r="AJ4" s="206"/>
      <c r="AK4" s="206"/>
      <c r="AL4" s="206"/>
      <c r="AM4" s="206"/>
      <c r="AN4" s="206"/>
      <c r="AO4" s="206"/>
      <c r="AP4" s="206"/>
      <c r="AQ4" s="206"/>
      <c r="AR4" s="206"/>
      <c r="AS4" s="207"/>
      <c r="AY4" t="s">
        <v>38</v>
      </c>
      <c r="BB4" t="s">
        <v>39</v>
      </c>
    </row>
    <row r="5" spans="1:67" ht="15.75" customHeight="1">
      <c r="A5" s="207"/>
      <c r="B5" s="205"/>
      <c r="C5" s="205"/>
      <c r="D5" s="206"/>
      <c r="E5" s="206"/>
      <c r="F5" s="206"/>
      <c r="G5" s="839"/>
      <c r="H5" s="839"/>
      <c r="I5" s="839"/>
      <c r="J5" s="839"/>
      <c r="K5" s="839"/>
      <c r="L5" s="839"/>
      <c r="M5" s="839"/>
      <c r="N5" s="839"/>
      <c r="O5" s="839"/>
      <c r="P5" s="839"/>
      <c r="Q5" s="839"/>
      <c r="R5" s="839"/>
      <c r="S5" s="839"/>
      <c r="T5" s="839"/>
      <c r="U5" s="839"/>
      <c r="V5" s="166"/>
      <c r="W5" s="830"/>
      <c r="X5" s="165"/>
      <c r="Y5" s="839"/>
      <c r="Z5" s="839"/>
      <c r="AA5" s="839"/>
      <c r="AB5" s="839"/>
      <c r="AC5" s="839"/>
      <c r="AD5" s="839"/>
      <c r="AE5" s="839"/>
      <c r="AF5" s="839"/>
      <c r="AG5" s="839"/>
      <c r="AH5" s="839"/>
      <c r="AI5" s="839"/>
      <c r="AJ5" s="206"/>
      <c r="AK5" s="206"/>
      <c r="AL5" s="206"/>
      <c r="AM5" s="206"/>
      <c r="AN5" s="206"/>
      <c r="AO5" s="206"/>
      <c r="AP5" s="206"/>
      <c r="AQ5" s="206"/>
      <c r="AR5" s="206"/>
      <c r="AS5" s="207"/>
      <c r="AU5" s="168"/>
      <c r="AY5" s="49">
        <v>1.5</v>
      </c>
      <c r="BB5" s="49">
        <v>0.3</v>
      </c>
    </row>
    <row r="6" spans="1:67" ht="25.5" customHeight="1">
      <c r="A6" s="80"/>
      <c r="B6" s="851"/>
      <c r="C6" s="57"/>
      <c r="D6" s="206"/>
      <c r="E6" s="206"/>
      <c r="F6" s="206"/>
      <c r="G6" s="50"/>
      <c r="H6" s="50"/>
      <c r="I6" s="50"/>
      <c r="J6" s="831" t="s">
        <v>40</v>
      </c>
      <c r="K6" s="831"/>
      <c r="L6" s="858" t="s">
        <v>41</v>
      </c>
      <c r="M6" s="858"/>
      <c r="N6" s="858"/>
      <c r="O6" s="858"/>
      <c r="P6" s="858"/>
      <c r="Q6" s="858"/>
      <c r="R6" s="858"/>
      <c r="S6" s="858"/>
      <c r="T6" s="833" t="s">
        <v>42</v>
      </c>
      <c r="U6" s="833"/>
      <c r="V6" s="792" t="s">
        <v>43</v>
      </c>
      <c r="W6" s="834" t="s">
        <v>118</v>
      </c>
      <c r="X6" s="859" t="s">
        <v>119</v>
      </c>
      <c r="Y6" s="208" t="s">
        <v>42</v>
      </c>
      <c r="Z6" s="209"/>
      <c r="AA6" s="858" t="s">
        <v>41</v>
      </c>
      <c r="AB6" s="858"/>
      <c r="AC6" s="858"/>
      <c r="AD6" s="858"/>
      <c r="AE6" s="858"/>
      <c r="AF6" s="858"/>
      <c r="AG6" s="858"/>
      <c r="AH6" s="858"/>
      <c r="AI6" s="52"/>
      <c r="AJ6" s="206"/>
      <c r="AK6" s="206"/>
      <c r="AL6" s="206"/>
      <c r="AM6" s="80"/>
      <c r="AN6" s="206"/>
      <c r="AO6" s="206"/>
      <c r="AP6" s="206"/>
      <c r="AQ6" s="206"/>
      <c r="AR6" s="206"/>
      <c r="AS6" s="80"/>
      <c r="BA6" s="53">
        <v>1</v>
      </c>
      <c r="BB6" s="50">
        <v>1</v>
      </c>
      <c r="BC6" s="54">
        <v>2</v>
      </c>
      <c r="BD6" s="54">
        <v>3</v>
      </c>
      <c r="BE6" s="55">
        <v>4</v>
      </c>
      <c r="BL6">
        <v>10</v>
      </c>
      <c r="BN6">
        <f t="shared" ref="BN6:BN15" si="0">MATCH(BL6,$D$63:$AQ$63,0)+3</f>
        <v>16</v>
      </c>
      <c r="BO6" t="str">
        <f t="shared" ref="BO6:BO15" si="1">VLOOKUP(BN6,$BJ$72:$BK$106,2,0)</f>
        <v>P</v>
      </c>
    </row>
    <row r="7" spans="1:67" ht="15" customHeight="1">
      <c r="A7" s="80"/>
      <c r="B7" s="851"/>
      <c r="C7" s="57"/>
      <c r="D7" s="789"/>
      <c r="E7" s="789"/>
      <c r="F7" s="210"/>
      <c r="G7" s="56"/>
      <c r="H7" s="56"/>
      <c r="I7" s="56"/>
      <c r="J7" s="831"/>
      <c r="K7" s="831"/>
      <c r="L7" s="789">
        <v>11</v>
      </c>
      <c r="M7" s="789"/>
      <c r="N7" s="58"/>
      <c r="O7" s="58"/>
      <c r="P7" s="789">
        <v>23</v>
      </c>
      <c r="Q7" s="789"/>
      <c r="R7" s="789">
        <v>25</v>
      </c>
      <c r="S7" s="789"/>
      <c r="T7" s="835">
        <v>7</v>
      </c>
      <c r="U7" s="835"/>
      <c r="V7" s="792"/>
      <c r="W7" s="834"/>
      <c r="X7" s="859"/>
      <c r="Y7" s="835">
        <v>6</v>
      </c>
      <c r="Z7" s="835"/>
      <c r="AA7" s="784">
        <v>12</v>
      </c>
      <c r="AB7" s="784"/>
      <c r="AC7" s="789">
        <v>22</v>
      </c>
      <c r="AD7" s="789"/>
      <c r="AE7" s="58"/>
      <c r="AF7" s="58"/>
      <c r="AG7" s="789">
        <v>24</v>
      </c>
      <c r="AH7" s="789"/>
      <c r="AI7" s="59"/>
      <c r="AJ7" s="210"/>
      <c r="AK7" s="210"/>
      <c r="AL7" s="210"/>
      <c r="AM7" s="80"/>
      <c r="AN7" s="210"/>
      <c r="AO7" s="210"/>
      <c r="AP7" s="210"/>
      <c r="AQ7" s="210"/>
      <c r="AR7" s="210"/>
      <c r="AS7" s="80"/>
      <c r="BA7" s="60" t="s">
        <v>46</v>
      </c>
      <c r="BB7" s="61">
        <v>50</v>
      </c>
      <c r="BC7" s="62">
        <v>40</v>
      </c>
      <c r="BD7" s="62">
        <v>25</v>
      </c>
      <c r="BE7" s="63">
        <v>50</v>
      </c>
      <c r="BL7">
        <v>9</v>
      </c>
      <c r="BN7">
        <f t="shared" si="0"/>
        <v>33</v>
      </c>
      <c r="BO7" t="str">
        <f t="shared" si="1"/>
        <v>AG</v>
      </c>
    </row>
    <row r="8" spans="1:67" ht="19.5" customHeight="1">
      <c r="A8" s="80"/>
      <c r="B8" s="851"/>
      <c r="C8" s="57"/>
      <c r="D8" s="848"/>
      <c r="E8" s="848"/>
      <c r="F8" s="212"/>
      <c r="G8" s="56"/>
      <c r="H8" s="56"/>
      <c r="I8" s="56"/>
      <c r="J8" s="831"/>
      <c r="K8" s="831"/>
      <c r="L8" s="825" t="s">
        <v>17</v>
      </c>
      <c r="M8" s="825"/>
      <c r="N8" s="169"/>
      <c r="O8" s="169"/>
      <c r="P8" s="825" t="s">
        <v>17</v>
      </c>
      <c r="Q8" s="825"/>
      <c r="R8" s="825" t="s">
        <v>17</v>
      </c>
      <c r="S8" s="825"/>
      <c r="T8" s="826" t="s">
        <v>17</v>
      </c>
      <c r="U8" s="826"/>
      <c r="V8" s="792"/>
      <c r="W8" s="170" t="s">
        <v>135</v>
      </c>
      <c r="X8" s="859"/>
      <c r="Y8" s="826" t="s">
        <v>17</v>
      </c>
      <c r="Z8" s="826"/>
      <c r="AA8" s="824" t="s">
        <v>17</v>
      </c>
      <c r="AB8" s="824"/>
      <c r="AC8" s="825" t="s">
        <v>17</v>
      </c>
      <c r="AD8" s="825"/>
      <c r="AE8" s="169"/>
      <c r="AF8" s="169"/>
      <c r="AG8" s="825" t="s">
        <v>17</v>
      </c>
      <c r="AH8" s="825"/>
      <c r="AI8" s="59"/>
      <c r="AJ8" s="212"/>
      <c r="AK8" s="212"/>
      <c r="AL8" s="212"/>
      <c r="AM8" s="80"/>
      <c r="AN8" s="212"/>
      <c r="AO8" s="212"/>
      <c r="AP8" s="212"/>
      <c r="AQ8" s="212"/>
      <c r="AR8" s="212"/>
      <c r="AS8" s="80"/>
      <c r="BA8" s="60">
        <v>3</v>
      </c>
      <c r="BB8" s="50" t="s">
        <v>50</v>
      </c>
      <c r="BC8" s="54"/>
      <c r="BD8" s="54"/>
      <c r="BE8" s="55"/>
      <c r="BL8">
        <v>8</v>
      </c>
      <c r="BN8">
        <f t="shared" si="0"/>
        <v>35</v>
      </c>
      <c r="BO8" t="str">
        <f t="shared" si="1"/>
        <v>AI</v>
      </c>
    </row>
    <row r="9" spans="1:67" ht="19.5" customHeight="1">
      <c r="A9" s="80"/>
      <c r="B9" s="851"/>
      <c r="C9" s="57"/>
      <c r="D9" s="848"/>
      <c r="E9" s="848"/>
      <c r="F9" s="212"/>
      <c r="G9" s="66"/>
      <c r="H9" s="66"/>
      <c r="I9" s="66"/>
      <c r="J9" s="831"/>
      <c r="K9" s="831"/>
      <c r="L9" s="817" t="s">
        <v>51</v>
      </c>
      <c r="M9" s="817"/>
      <c r="N9" s="171"/>
      <c r="O9" s="171"/>
      <c r="P9" s="817" t="s">
        <v>51</v>
      </c>
      <c r="Q9" s="817"/>
      <c r="R9" s="817" t="s">
        <v>51</v>
      </c>
      <c r="S9" s="817"/>
      <c r="T9" s="821" t="s">
        <v>51</v>
      </c>
      <c r="U9" s="821"/>
      <c r="V9" s="792"/>
      <c r="W9" s="172" t="s">
        <v>52</v>
      </c>
      <c r="X9" s="859"/>
      <c r="Y9" s="821" t="s">
        <v>51</v>
      </c>
      <c r="Z9" s="821"/>
      <c r="AA9" s="816" t="s">
        <v>51</v>
      </c>
      <c r="AB9" s="816"/>
      <c r="AC9" s="817" t="s">
        <v>51</v>
      </c>
      <c r="AD9" s="817"/>
      <c r="AE9" s="171"/>
      <c r="AF9" s="171"/>
      <c r="AG9" s="817" t="s">
        <v>51</v>
      </c>
      <c r="AH9" s="817"/>
      <c r="AI9" s="70"/>
      <c r="AJ9" s="212"/>
      <c r="AK9" s="212"/>
      <c r="AL9" s="212"/>
      <c r="AM9" s="80"/>
      <c r="AN9" s="212"/>
      <c r="AO9" s="212"/>
      <c r="AP9" s="212"/>
      <c r="AQ9" s="212"/>
      <c r="AR9" s="212"/>
      <c r="AS9" s="80"/>
      <c r="AU9" s="71"/>
      <c r="AV9" s="71"/>
      <c r="AW9" s="71"/>
      <c r="AX9" s="71" t="s">
        <v>53</v>
      </c>
      <c r="AY9" s="71" t="s">
        <v>54</v>
      </c>
      <c r="BA9" s="60">
        <v>4</v>
      </c>
      <c r="BB9" s="66" t="s">
        <v>55</v>
      </c>
      <c r="BC9" s="72" t="s">
        <v>56</v>
      </c>
      <c r="BD9" s="72" t="s">
        <v>57</v>
      </c>
      <c r="BE9" s="73" t="s">
        <v>58</v>
      </c>
      <c r="BL9">
        <v>7</v>
      </c>
      <c r="BN9">
        <f t="shared" si="0"/>
        <v>12</v>
      </c>
      <c r="BO9" t="str">
        <f t="shared" si="1"/>
        <v>L</v>
      </c>
    </row>
    <row r="10" spans="1:67" ht="38.25" customHeight="1">
      <c r="A10" s="849"/>
      <c r="B10" s="213"/>
      <c r="C10" s="64"/>
      <c r="D10" s="214"/>
      <c r="E10" s="215"/>
      <c r="F10" s="214"/>
      <c r="G10" s="850" t="s">
        <v>59</v>
      </c>
      <c r="H10" s="216"/>
      <c r="I10" s="216"/>
      <c r="J10" s="819" t="s">
        <v>62</v>
      </c>
      <c r="K10" s="819"/>
      <c r="L10" s="217"/>
      <c r="M10" s="174"/>
      <c r="N10" s="218"/>
      <c r="O10" s="218"/>
      <c r="P10" s="217"/>
      <c r="Q10" s="174"/>
      <c r="R10" s="217"/>
      <c r="S10" s="174"/>
      <c r="T10" s="219"/>
      <c r="U10" s="174"/>
      <c r="V10" s="175"/>
      <c r="W10" s="176"/>
      <c r="X10" s="220"/>
      <c r="Y10" s="221"/>
      <c r="Z10" s="174"/>
      <c r="AA10" s="221"/>
      <c r="AB10" s="174"/>
      <c r="AC10" s="217"/>
      <c r="AD10" s="174"/>
      <c r="AE10" s="218"/>
      <c r="AF10" s="218"/>
      <c r="AG10" s="217"/>
      <c r="AH10" s="174"/>
      <c r="AI10" s="842" t="s">
        <v>60</v>
      </c>
      <c r="AJ10" s="215"/>
      <c r="AK10" s="215"/>
      <c r="AL10" s="215"/>
      <c r="AM10" s="843"/>
      <c r="AN10" s="215"/>
      <c r="AO10" s="214"/>
      <c r="AP10" s="215"/>
      <c r="AQ10" s="214"/>
      <c r="AR10" s="215"/>
      <c r="AS10" s="843"/>
      <c r="AT10" s="222"/>
      <c r="AU10" s="223"/>
      <c r="AV10" s="71"/>
      <c r="AW10" s="71"/>
      <c r="AX10" s="71"/>
      <c r="AY10" s="71">
        <f>1.8*160</f>
        <v>288</v>
      </c>
      <c r="BA10" s="60">
        <v>5</v>
      </c>
      <c r="BB10" s="50"/>
      <c r="BC10" s="54"/>
      <c r="BD10" s="54"/>
      <c r="BE10" s="55"/>
      <c r="BL10">
        <v>6</v>
      </c>
      <c r="BN10">
        <f t="shared" si="0"/>
        <v>18</v>
      </c>
      <c r="BO10" t="str">
        <f t="shared" si="1"/>
        <v>R</v>
      </c>
    </row>
    <row r="11" spans="1:67" ht="38.25" customHeight="1">
      <c r="A11" s="849"/>
      <c r="B11" s="224"/>
      <c r="C11" s="64"/>
      <c r="D11" s="214"/>
      <c r="E11" s="215"/>
      <c r="F11" s="214"/>
      <c r="G11" s="850"/>
      <c r="H11" s="225"/>
      <c r="I11" s="225"/>
      <c r="J11" s="838" t="s">
        <v>136</v>
      </c>
      <c r="K11" s="838"/>
      <c r="L11" s="179"/>
      <c r="M11" s="226"/>
      <c r="N11" s="227"/>
      <c r="O11" s="227"/>
      <c r="P11" s="179"/>
      <c r="Q11" s="226"/>
      <c r="R11" s="179"/>
      <c r="S11" s="226"/>
      <c r="T11" s="219"/>
      <c r="U11" s="226"/>
      <c r="V11" s="178"/>
      <c r="W11" s="228"/>
      <c r="X11" s="229"/>
      <c r="Y11" s="219"/>
      <c r="Z11" s="230"/>
      <c r="AA11" s="219"/>
      <c r="AB11" s="230"/>
      <c r="AC11" s="219"/>
      <c r="AD11" s="230"/>
      <c r="AE11" s="231"/>
      <c r="AF11" s="231"/>
      <c r="AG11" s="219"/>
      <c r="AH11" s="230"/>
      <c r="AI11" s="842"/>
      <c r="AJ11" s="215"/>
      <c r="AK11" s="215"/>
      <c r="AL11" s="215"/>
      <c r="AM11" s="843"/>
      <c r="AN11" s="215"/>
      <c r="AO11" s="214"/>
      <c r="AP11" s="215"/>
      <c r="AQ11" s="214"/>
      <c r="AR11" s="215"/>
      <c r="AS11" s="843"/>
      <c r="AT11" s="222"/>
      <c r="AU11" s="223">
        <v>6</v>
      </c>
      <c r="AV11" s="71"/>
      <c r="AW11" s="71"/>
      <c r="AX11" s="99">
        <v>9.3000000000000007</v>
      </c>
      <c r="AY11" s="71">
        <f t="shared" ref="AY11:AY16" si="2">+AX11*$AY$10*$AY$5/100</f>
        <v>40.176000000000002</v>
      </c>
      <c r="BA11" s="60">
        <v>6</v>
      </c>
      <c r="BB11" s="100">
        <f t="shared" ref="BB11:BE16" si="3">($AX11*60/BB$7*$BB$5)/1440</f>
        <v>2.3249999999999998E-3</v>
      </c>
      <c r="BC11" s="101">
        <f t="shared" si="3"/>
        <v>2.9062499999999995E-3</v>
      </c>
      <c r="BD11" s="101">
        <f t="shared" si="3"/>
        <v>4.6499999999999996E-3</v>
      </c>
      <c r="BE11" s="102">
        <f t="shared" si="3"/>
        <v>2.3249999999999998E-3</v>
      </c>
      <c r="BL11">
        <v>5</v>
      </c>
      <c r="BN11">
        <f t="shared" si="0"/>
        <v>27</v>
      </c>
      <c r="BO11" t="str">
        <f t="shared" si="1"/>
        <v>AA</v>
      </c>
    </row>
    <row r="12" spans="1:67" ht="38.25" customHeight="1">
      <c r="A12" s="849"/>
      <c r="B12" s="224"/>
      <c r="C12" s="64"/>
      <c r="D12" s="214"/>
      <c r="E12" s="215"/>
      <c r="F12" s="214"/>
      <c r="G12" s="850"/>
      <c r="H12" s="225"/>
      <c r="I12" s="225"/>
      <c r="J12" s="838"/>
      <c r="K12" s="838"/>
      <c r="L12" s="179"/>
      <c r="M12" s="230"/>
      <c r="N12" s="231"/>
      <c r="O12" s="231"/>
      <c r="P12" s="219"/>
      <c r="Q12" s="230"/>
      <c r="R12" s="219"/>
      <c r="S12" s="230"/>
      <c r="T12" s="219"/>
      <c r="U12" s="230"/>
      <c r="V12" s="183"/>
      <c r="W12" s="180"/>
      <c r="X12" s="232"/>
      <c r="Y12" s="219"/>
      <c r="Z12" s="230"/>
      <c r="AA12" s="219"/>
      <c r="AB12" s="230"/>
      <c r="AC12" s="219"/>
      <c r="AD12" s="230"/>
      <c r="AE12" s="231"/>
      <c r="AF12" s="231"/>
      <c r="AG12" s="219"/>
      <c r="AH12" s="230"/>
      <c r="AI12" s="842"/>
      <c r="AJ12" s="215"/>
      <c r="AK12" s="215"/>
      <c r="AL12" s="215"/>
      <c r="AM12" s="843"/>
      <c r="AN12" s="215"/>
      <c r="AO12" s="214"/>
      <c r="AP12" s="215"/>
      <c r="AQ12" s="214"/>
      <c r="AR12" s="215"/>
      <c r="AS12" s="843"/>
      <c r="AT12" s="222"/>
      <c r="AU12" s="223">
        <v>7</v>
      </c>
      <c r="AV12" s="71"/>
      <c r="AW12" s="71"/>
      <c r="AX12" s="99">
        <v>3.5</v>
      </c>
      <c r="AY12" s="71">
        <f t="shared" si="2"/>
        <v>15.12</v>
      </c>
      <c r="BA12" s="60">
        <v>7</v>
      </c>
      <c r="BB12" s="100">
        <f t="shared" si="3"/>
        <v>8.7500000000000002E-4</v>
      </c>
      <c r="BC12" s="101">
        <f t="shared" si="3"/>
        <v>1.0937499999999999E-3</v>
      </c>
      <c r="BD12" s="101">
        <f t="shared" si="3"/>
        <v>1.75E-3</v>
      </c>
      <c r="BE12" s="102">
        <f t="shared" si="3"/>
        <v>8.7500000000000002E-4</v>
      </c>
      <c r="BL12">
        <v>4</v>
      </c>
      <c r="BN12">
        <f t="shared" si="0"/>
        <v>8</v>
      </c>
      <c r="BO12" t="str">
        <f t="shared" si="1"/>
        <v>H</v>
      </c>
    </row>
    <row r="13" spans="1:67" ht="38.25" customHeight="1">
      <c r="A13" s="849"/>
      <c r="B13" s="224"/>
      <c r="C13" s="64"/>
      <c r="D13" s="214"/>
      <c r="E13" s="215"/>
      <c r="F13" s="214"/>
      <c r="G13" s="850"/>
      <c r="H13" s="225"/>
      <c r="I13" s="225"/>
      <c r="J13" s="838" t="s">
        <v>137</v>
      </c>
      <c r="K13" s="838"/>
      <c r="L13" s="179"/>
      <c r="M13" s="230"/>
      <c r="N13" s="231"/>
      <c r="O13" s="231"/>
      <c r="P13" s="219"/>
      <c r="Q13" s="230"/>
      <c r="R13" s="219"/>
      <c r="S13" s="230"/>
      <c r="T13" s="219"/>
      <c r="U13" s="230"/>
      <c r="V13" s="183"/>
      <c r="W13" s="233"/>
      <c r="X13" s="232"/>
      <c r="Y13" s="219"/>
      <c r="Z13" s="230"/>
      <c r="AA13" s="234"/>
      <c r="AB13" s="230"/>
      <c r="AC13" s="219"/>
      <c r="AD13" s="230"/>
      <c r="AE13" s="231"/>
      <c r="AF13" s="231"/>
      <c r="AG13" s="219"/>
      <c r="AH13" s="230"/>
      <c r="AI13" s="842"/>
      <c r="AJ13" s="215"/>
      <c r="AK13" s="215"/>
      <c r="AL13" s="215"/>
      <c r="AM13" s="843"/>
      <c r="AN13" s="215"/>
      <c r="AO13" s="214"/>
      <c r="AP13" s="215"/>
      <c r="AQ13" s="214"/>
      <c r="AR13" s="215"/>
      <c r="AS13" s="843"/>
      <c r="AT13" s="235"/>
      <c r="AU13" s="71">
        <v>8</v>
      </c>
      <c r="AV13" s="71"/>
      <c r="AW13" s="71"/>
      <c r="AX13" s="99">
        <v>1.5</v>
      </c>
      <c r="AY13" s="71">
        <f t="shared" si="2"/>
        <v>6.48</v>
      </c>
      <c r="BA13" s="60">
        <v>8</v>
      </c>
      <c r="BB13" s="100">
        <f t="shared" si="3"/>
        <v>3.7500000000000001E-4</v>
      </c>
      <c r="BC13" s="101">
        <f t="shared" si="3"/>
        <v>4.6874999999999993E-4</v>
      </c>
      <c r="BD13" s="101">
        <f t="shared" si="3"/>
        <v>7.5000000000000002E-4</v>
      </c>
      <c r="BE13" s="102">
        <f t="shared" si="3"/>
        <v>3.7500000000000001E-4</v>
      </c>
      <c r="BL13">
        <v>3</v>
      </c>
      <c r="BN13">
        <f t="shared" si="0"/>
        <v>6</v>
      </c>
      <c r="BO13" t="str">
        <f t="shared" si="1"/>
        <v>F</v>
      </c>
    </row>
    <row r="14" spans="1:67" ht="38.25" customHeight="1">
      <c r="A14" s="849"/>
      <c r="B14" s="224"/>
      <c r="C14" s="64"/>
      <c r="D14" s="214"/>
      <c r="E14" s="215"/>
      <c r="F14" s="214"/>
      <c r="G14" s="850"/>
      <c r="H14" s="225"/>
      <c r="I14" s="225"/>
      <c r="J14" s="838" t="s">
        <v>138</v>
      </c>
      <c r="K14" s="838"/>
      <c r="L14" s="219"/>
      <c r="M14" s="230"/>
      <c r="N14" s="231"/>
      <c r="O14" s="231"/>
      <c r="P14" s="219"/>
      <c r="Q14" s="230"/>
      <c r="R14" s="219"/>
      <c r="S14" s="230"/>
      <c r="T14" s="219"/>
      <c r="U14" s="230"/>
      <c r="V14" s="183"/>
      <c r="W14" s="236"/>
      <c r="X14" s="232"/>
      <c r="Y14" s="219"/>
      <c r="Z14" s="230"/>
      <c r="AA14" s="234"/>
      <c r="AB14" s="230"/>
      <c r="AC14" s="219"/>
      <c r="AD14" s="230"/>
      <c r="AE14" s="231"/>
      <c r="AF14" s="231"/>
      <c r="AG14" s="219"/>
      <c r="AH14" s="230"/>
      <c r="AI14" s="842"/>
      <c r="AJ14" s="215"/>
      <c r="AK14" s="215"/>
      <c r="AL14" s="215"/>
      <c r="AM14" s="843"/>
      <c r="AN14" s="215"/>
      <c r="AO14" s="214"/>
      <c r="AP14" s="215"/>
      <c r="AQ14" s="214"/>
      <c r="AR14" s="215"/>
      <c r="AS14" s="843"/>
      <c r="AT14" s="237"/>
      <c r="AU14" s="71">
        <v>9</v>
      </c>
      <c r="AV14" s="71"/>
      <c r="AW14" s="71"/>
      <c r="AX14" s="99">
        <v>5.5</v>
      </c>
      <c r="AY14" s="71">
        <f t="shared" si="2"/>
        <v>23.76</v>
      </c>
      <c r="BA14" s="60">
        <v>9</v>
      </c>
      <c r="BB14" s="100">
        <f t="shared" si="3"/>
        <v>1.3749999999999999E-3</v>
      </c>
      <c r="BC14" s="101">
        <f t="shared" si="3"/>
        <v>1.71875E-3</v>
      </c>
      <c r="BD14" s="101">
        <f t="shared" si="3"/>
        <v>2.7499999999999998E-3</v>
      </c>
      <c r="BE14" s="102">
        <f t="shared" si="3"/>
        <v>1.3749999999999999E-3</v>
      </c>
      <c r="BL14">
        <v>2</v>
      </c>
      <c r="BN14">
        <f t="shared" si="0"/>
        <v>37</v>
      </c>
      <c r="BO14" t="str">
        <f t="shared" si="1"/>
        <v>AK</v>
      </c>
    </row>
    <row r="15" spans="1:67" ht="38.25" customHeight="1">
      <c r="A15" s="849"/>
      <c r="B15" s="224"/>
      <c r="C15" s="64"/>
      <c r="D15" s="214"/>
      <c r="E15" s="215"/>
      <c r="F15" s="214"/>
      <c r="G15" s="850"/>
      <c r="H15" s="225"/>
      <c r="I15" s="225"/>
      <c r="J15" s="838" t="s">
        <v>139</v>
      </c>
      <c r="K15" s="838"/>
      <c r="L15" s="219"/>
      <c r="M15" s="230"/>
      <c r="N15" s="231"/>
      <c r="O15" s="231"/>
      <c r="P15" s="219"/>
      <c r="Q15" s="230"/>
      <c r="R15" s="219"/>
      <c r="S15" s="230"/>
      <c r="T15" s="219"/>
      <c r="U15" s="230"/>
      <c r="V15" s="183"/>
      <c r="W15" s="238"/>
      <c r="X15" s="232"/>
      <c r="Y15" s="219"/>
      <c r="Z15" s="230"/>
      <c r="AA15" s="234"/>
      <c r="AB15" s="230"/>
      <c r="AC15" s="219"/>
      <c r="AD15" s="230"/>
      <c r="AE15" s="231"/>
      <c r="AF15" s="231"/>
      <c r="AG15" s="219"/>
      <c r="AH15" s="230"/>
      <c r="AI15" s="842"/>
      <c r="AJ15" s="215"/>
      <c r="AK15" s="215"/>
      <c r="AL15" s="215"/>
      <c r="AM15" s="843"/>
      <c r="AN15" s="215"/>
      <c r="AO15" s="214"/>
      <c r="AP15" s="215"/>
      <c r="AQ15" s="214"/>
      <c r="AR15" s="215"/>
      <c r="AS15" s="843"/>
      <c r="AT15" s="222"/>
      <c r="AU15" s="71">
        <v>10</v>
      </c>
      <c r="AV15" s="71"/>
      <c r="AW15" s="71"/>
      <c r="AX15" s="99">
        <v>4.9000000000000004</v>
      </c>
      <c r="AY15" s="71">
        <f t="shared" si="2"/>
        <v>21.168000000000003</v>
      </c>
      <c r="BA15" s="60">
        <v>10</v>
      </c>
      <c r="BB15" s="100">
        <f t="shared" si="3"/>
        <v>1.225E-3</v>
      </c>
      <c r="BC15" s="101">
        <f t="shared" si="3"/>
        <v>1.5312499999999998E-3</v>
      </c>
      <c r="BD15" s="101">
        <f t="shared" si="3"/>
        <v>2.4499999999999999E-3</v>
      </c>
      <c r="BE15" s="102">
        <f t="shared" si="3"/>
        <v>1.225E-3</v>
      </c>
      <c r="BL15">
        <v>1</v>
      </c>
      <c r="BN15">
        <f t="shared" si="0"/>
        <v>39</v>
      </c>
      <c r="BO15" t="e">
        <f t="shared" si="1"/>
        <v>#N/A</v>
      </c>
    </row>
    <row r="16" spans="1:67" ht="38.25" customHeight="1">
      <c r="A16" s="849"/>
      <c r="B16" s="224"/>
      <c r="C16" s="64"/>
      <c r="D16" s="214"/>
      <c r="E16" s="215"/>
      <c r="F16" s="214"/>
      <c r="G16" s="850"/>
      <c r="H16" s="225"/>
      <c r="I16" s="225"/>
      <c r="J16" s="852" t="s">
        <v>62</v>
      </c>
      <c r="K16" s="852"/>
      <c r="L16" s="219"/>
      <c r="M16" s="230"/>
      <c r="N16" s="231"/>
      <c r="O16" s="231"/>
      <c r="P16" s="219"/>
      <c r="Q16" s="230"/>
      <c r="R16" s="219"/>
      <c r="S16" s="230"/>
      <c r="T16" s="219"/>
      <c r="U16" s="230"/>
      <c r="V16" s="183"/>
      <c r="W16" s="238"/>
      <c r="X16" s="232"/>
      <c r="Y16" s="239"/>
      <c r="Z16" s="240"/>
      <c r="AA16" s="234"/>
      <c r="AB16" s="230"/>
      <c r="AC16" s="239"/>
      <c r="AD16" s="230"/>
      <c r="AE16" s="231"/>
      <c r="AF16" s="231"/>
      <c r="AG16" s="219"/>
      <c r="AH16" s="230"/>
      <c r="AI16" s="842"/>
      <c r="AJ16" s="215"/>
      <c r="AK16" s="215"/>
      <c r="AL16" s="215"/>
      <c r="AM16" s="843"/>
      <c r="AN16" s="215"/>
      <c r="AO16" s="214"/>
      <c r="AP16" s="215"/>
      <c r="AQ16" s="214"/>
      <c r="AR16" s="215"/>
      <c r="AS16" s="843"/>
      <c r="AT16" s="222"/>
      <c r="AU16" s="71">
        <v>11</v>
      </c>
      <c r="AV16" s="71"/>
      <c r="AW16" s="71"/>
      <c r="AX16" s="99">
        <v>4.5</v>
      </c>
      <c r="AY16" s="71">
        <f t="shared" si="2"/>
        <v>19.440000000000001</v>
      </c>
      <c r="BA16" s="60">
        <v>12</v>
      </c>
      <c r="BB16" s="100">
        <f t="shared" si="3"/>
        <v>1.1250000000000001E-3</v>
      </c>
      <c r="BC16" s="101">
        <f t="shared" si="3"/>
        <v>1.4062499999999999E-3</v>
      </c>
      <c r="BD16" s="101">
        <f t="shared" si="3"/>
        <v>2.2500000000000003E-3</v>
      </c>
      <c r="BE16" s="102">
        <f t="shared" si="3"/>
        <v>1.1250000000000001E-3</v>
      </c>
    </row>
    <row r="17" spans="1:57" ht="15.75">
      <c r="A17" s="206"/>
      <c r="B17" s="206"/>
      <c r="C17" s="206"/>
      <c r="D17" s="206"/>
      <c r="E17" s="206"/>
      <c r="F17" s="206"/>
      <c r="G17" s="839" t="s">
        <v>97</v>
      </c>
      <c r="H17" s="839"/>
      <c r="I17" s="839"/>
      <c r="J17" s="839"/>
      <c r="K17" s="839"/>
      <c r="L17" s="839"/>
      <c r="M17" s="839"/>
      <c r="N17" s="839"/>
      <c r="O17" s="839"/>
      <c r="P17" s="839"/>
      <c r="Q17" s="839"/>
      <c r="R17" s="839"/>
      <c r="S17" s="839"/>
      <c r="T17" s="839"/>
      <c r="U17" s="839"/>
      <c r="V17" s="839"/>
      <c r="W17" s="839"/>
      <c r="X17" s="839"/>
      <c r="Y17" s="839"/>
      <c r="Z17" s="839"/>
      <c r="AA17" s="839"/>
      <c r="AB17" s="839"/>
      <c r="AC17" s="839"/>
      <c r="AD17" s="839"/>
      <c r="AE17" s="839"/>
      <c r="AF17" s="839"/>
      <c r="AG17" s="839"/>
      <c r="AH17" s="839"/>
      <c r="AI17" s="839"/>
      <c r="AJ17" s="206"/>
      <c r="AK17" s="206"/>
      <c r="AL17" s="206"/>
      <c r="AM17" s="206"/>
      <c r="AN17" s="206"/>
      <c r="AO17" s="206"/>
      <c r="AP17" s="206"/>
      <c r="AQ17" s="206"/>
      <c r="AR17" s="206"/>
      <c r="AS17" s="206"/>
      <c r="AU17" s="71"/>
      <c r="AV17" s="71"/>
      <c r="AX17" s="71"/>
      <c r="AY17" s="71"/>
      <c r="BA17" s="60"/>
      <c r="BB17" s="100"/>
      <c r="BC17" s="101"/>
      <c r="BD17" s="101"/>
      <c r="BE17" s="102"/>
    </row>
    <row r="18" spans="1:57" ht="15.75">
      <c r="A18" s="206"/>
      <c r="B18" s="206"/>
      <c r="C18" s="206"/>
      <c r="D18" s="206"/>
      <c r="E18" s="206"/>
      <c r="F18" s="206"/>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06"/>
      <c r="AK18" s="206"/>
      <c r="AL18" s="206"/>
      <c r="AM18" s="206"/>
      <c r="AN18" s="206"/>
      <c r="AO18" s="206"/>
      <c r="AP18" s="206"/>
      <c r="AQ18" s="206"/>
      <c r="AR18" s="206"/>
      <c r="AS18" s="206"/>
      <c r="AU18" s="71"/>
      <c r="AV18" s="71"/>
      <c r="AX18" s="71"/>
      <c r="AY18" s="71"/>
      <c r="BA18" s="60"/>
      <c r="BB18" s="100"/>
      <c r="BC18" s="101"/>
      <c r="BD18" s="101"/>
      <c r="BE18" s="102"/>
    </row>
    <row r="19" spans="1:57" ht="15.75">
      <c r="D19" s="71"/>
      <c r="E19" s="71"/>
      <c r="F19" s="99"/>
      <c r="G19" s="99"/>
      <c r="H19" s="99"/>
      <c r="I19" s="99"/>
      <c r="J19" s="99"/>
      <c r="K19" s="99"/>
      <c r="L19" s="99" t="s">
        <v>100</v>
      </c>
      <c r="M19" s="99"/>
      <c r="N19" s="99"/>
      <c r="O19" s="99"/>
      <c r="P19" s="99" t="s">
        <v>100</v>
      </c>
      <c r="Q19" s="99" t="s">
        <v>100</v>
      </c>
      <c r="R19" s="99" t="s">
        <v>100</v>
      </c>
      <c r="S19" s="99"/>
      <c r="T19" s="99" t="s">
        <v>101</v>
      </c>
      <c r="U19" s="99"/>
      <c r="V19" s="121"/>
      <c r="W19" s="121"/>
      <c r="X19" s="121"/>
      <c r="Y19" s="99" t="s">
        <v>101</v>
      </c>
      <c r="Z19" s="99"/>
      <c r="AA19" s="99" t="s">
        <v>100</v>
      </c>
      <c r="AB19" s="99"/>
      <c r="AC19" s="99" t="s">
        <v>100</v>
      </c>
      <c r="AD19" s="99"/>
      <c r="AE19" s="99"/>
      <c r="AF19" s="99"/>
      <c r="AG19" s="99" t="s">
        <v>100</v>
      </c>
      <c r="AH19" s="99"/>
      <c r="AI19" s="99"/>
      <c r="AJ19" s="99"/>
      <c r="AK19" s="99"/>
      <c r="AL19" s="99"/>
      <c r="AM19" s="99"/>
      <c r="AN19" s="99"/>
      <c r="AO19" s="206"/>
      <c r="AP19" s="206"/>
      <c r="AQ19" s="206"/>
      <c r="AR19" s="206"/>
      <c r="AS19" s="206"/>
      <c r="AU19" s="71"/>
      <c r="AV19" s="71"/>
      <c r="AX19" s="71"/>
      <c r="AY19" s="71"/>
      <c r="BA19" s="60"/>
      <c r="BB19" s="100"/>
      <c r="BC19" s="101"/>
      <c r="BD19" s="101"/>
      <c r="BE19" s="102"/>
    </row>
    <row r="20" spans="1:57" ht="15.75">
      <c r="R20" s="123"/>
      <c r="S20" s="123"/>
      <c r="AO20" s="206"/>
      <c r="AP20" s="206"/>
      <c r="AQ20" s="206"/>
      <c r="AR20" s="206"/>
      <c r="AS20" s="206"/>
      <c r="AU20" s="71"/>
      <c r="AV20" s="71"/>
      <c r="AX20" s="71"/>
      <c r="AY20" s="71"/>
      <c r="BA20" s="60"/>
      <c r="BB20" s="100"/>
      <c r="BC20" s="101"/>
      <c r="BD20" s="101"/>
      <c r="BE20" s="102"/>
    </row>
    <row r="21" spans="1:57" ht="15.75">
      <c r="A21" t="s">
        <v>140</v>
      </c>
      <c r="D21" s="124"/>
      <c r="E21" s="124"/>
      <c r="F21" s="124"/>
      <c r="G21" s="124"/>
      <c r="H21" s="124"/>
      <c r="I21" s="124"/>
      <c r="J21" s="124"/>
      <c r="K21" s="124"/>
      <c r="L21" s="242">
        <f>+L12</f>
        <v>0</v>
      </c>
      <c r="M21" s="124"/>
      <c r="N21" s="124"/>
      <c r="O21" s="124"/>
      <c r="P21" s="242">
        <f>+P12</f>
        <v>0</v>
      </c>
      <c r="Q21" s="124"/>
      <c r="R21" s="125">
        <f>+R12</f>
        <v>0</v>
      </c>
      <c r="S21" s="124"/>
      <c r="T21" s="125">
        <f>+T12</f>
        <v>0</v>
      </c>
      <c r="U21" s="124"/>
      <c r="V21" s="124"/>
      <c r="W21" s="124"/>
      <c r="X21" s="124"/>
      <c r="Y21" s="125">
        <f>+Y12</f>
        <v>0</v>
      </c>
      <c r="Z21" s="124"/>
      <c r="AA21" s="125">
        <f>+AA12</f>
        <v>0</v>
      </c>
      <c r="AB21" s="124"/>
      <c r="AC21" s="125">
        <f>+AC12</f>
        <v>0</v>
      </c>
      <c r="AD21" s="124"/>
      <c r="AE21" s="124"/>
      <c r="AF21" s="124"/>
      <c r="AG21" s="125">
        <f>+AG12</f>
        <v>0</v>
      </c>
      <c r="AH21" s="124"/>
      <c r="AI21" s="124"/>
      <c r="AJ21" s="124"/>
      <c r="AK21" s="124"/>
      <c r="AL21" s="124"/>
      <c r="AM21" s="124"/>
      <c r="AN21" s="124"/>
      <c r="AO21" s="206"/>
      <c r="AP21" s="206"/>
      <c r="AQ21" s="206"/>
      <c r="AR21" s="206"/>
      <c r="AS21" s="206"/>
      <c r="AU21" s="71"/>
      <c r="AV21" s="71"/>
      <c r="AX21" s="71"/>
      <c r="AY21" s="71"/>
      <c r="BA21" s="60"/>
      <c r="BB21" s="100"/>
      <c r="BC21" s="101"/>
      <c r="BD21" s="101"/>
      <c r="BE21" s="102"/>
    </row>
    <row r="22" spans="1:57" ht="15.75">
      <c r="A22" t="s">
        <v>127</v>
      </c>
      <c r="L22">
        <f>RANK(L21,$E$21:$AR$21)</f>
        <v>1</v>
      </c>
      <c r="P22">
        <f>RANK(P21,$E$21:$AR$21)</f>
        <v>1</v>
      </c>
      <c r="R22">
        <f>RANK(R21,$L$21:$AG$21)</f>
        <v>1</v>
      </c>
      <c r="T22">
        <f>RANK(T21,$E$21:$AR$21)</f>
        <v>1</v>
      </c>
      <c r="Y22">
        <f>RANK(Y21,$E$21:$AR$21)</f>
        <v>1</v>
      </c>
      <c r="AA22">
        <f>RANK(AA21,$E$21:$AR$21)</f>
        <v>1</v>
      </c>
      <c r="AC22">
        <f>RANK(AC21,$E$21:$AR$21)</f>
        <v>1</v>
      </c>
      <c r="AG22">
        <f>RANK(AG21,$E$21:$AR$21)</f>
        <v>1</v>
      </c>
      <c r="AO22" s="206"/>
      <c r="AP22" s="206"/>
      <c r="AQ22" s="206"/>
      <c r="AR22" s="206"/>
      <c r="AS22" s="206"/>
      <c r="AU22" s="71"/>
      <c r="AV22" s="71"/>
      <c r="AX22" s="71"/>
      <c r="AY22" s="71"/>
      <c r="BA22" s="60"/>
      <c r="BB22" s="100"/>
      <c r="BC22" s="101"/>
      <c r="BD22" s="101"/>
      <c r="BE22" s="102"/>
    </row>
    <row r="23" spans="1:57" ht="15.75">
      <c r="A23" t="s">
        <v>108</v>
      </c>
      <c r="L23">
        <f>COLUMN()</f>
        <v>12</v>
      </c>
      <c r="M23">
        <f>COLUMN()</f>
        <v>13</v>
      </c>
      <c r="P23">
        <f>COLUMN()</f>
        <v>16</v>
      </c>
      <c r="Q23">
        <f>COLUMN()</f>
        <v>17</v>
      </c>
      <c r="R23">
        <f>COLUMN()</f>
        <v>18</v>
      </c>
      <c r="T23">
        <f>COLUMN()</f>
        <v>20</v>
      </c>
      <c r="U23">
        <f>COLUMN()</f>
        <v>21</v>
      </c>
      <c r="V23">
        <f>COLUMN()</f>
        <v>22</v>
      </c>
      <c r="W23">
        <f>COLUMN()</f>
        <v>23</v>
      </c>
      <c r="X23">
        <f>COLUMN()</f>
        <v>24</v>
      </c>
      <c r="Y23">
        <f>COLUMN()</f>
        <v>25</v>
      </c>
      <c r="Z23">
        <f>COLUMN()</f>
        <v>26</v>
      </c>
      <c r="AA23">
        <f>COLUMN()</f>
        <v>27</v>
      </c>
      <c r="AB23">
        <f>COLUMN()</f>
        <v>28</v>
      </c>
      <c r="AC23">
        <f>COLUMN()</f>
        <v>29</v>
      </c>
      <c r="AD23">
        <f>COLUMN()</f>
        <v>30</v>
      </c>
      <c r="AG23">
        <f>COLUMN()</f>
        <v>33</v>
      </c>
      <c r="AH23">
        <f>COLUMN()</f>
        <v>34</v>
      </c>
      <c r="AO23" s="206"/>
      <c r="AP23" s="206"/>
      <c r="AQ23" s="206"/>
      <c r="AR23" s="206"/>
      <c r="AS23" s="206"/>
      <c r="AU23" s="71"/>
      <c r="AV23" s="71"/>
      <c r="AX23" s="71"/>
      <c r="AY23" s="71"/>
      <c r="BA23" s="60"/>
      <c r="BB23" s="100"/>
      <c r="BC23" s="101"/>
      <c r="BD23" s="101"/>
      <c r="BE23" s="102"/>
    </row>
    <row r="24" spans="1:57">
      <c r="A24" t="s">
        <v>110</v>
      </c>
      <c r="L24" s="126">
        <f>COUNTIF($E$21:$AR$21,L21)</f>
        <v>8</v>
      </c>
      <c r="P24">
        <f>COUNTIF($E$21:$AR$21,P21)</f>
        <v>8</v>
      </c>
      <c r="R24" s="126">
        <f>COUNTIF($E$21:$AR$21,R21)</f>
        <v>8</v>
      </c>
      <c r="T24" s="126">
        <f>COUNTIF($E$21:$AR$21,T21)</f>
        <v>8</v>
      </c>
      <c r="Y24" s="126">
        <f>COUNTIF($E$21:$AR$21,Y21)</f>
        <v>8</v>
      </c>
      <c r="AA24" s="126">
        <f>COUNTIF($E$21:$AR$21,AA21)</f>
        <v>8</v>
      </c>
      <c r="AC24" s="126">
        <f>COUNTIF($E$21:$AR$21,AC21)</f>
        <v>8</v>
      </c>
      <c r="AG24" s="126">
        <f>COUNTIF($E$21:$AR$21,AG21)</f>
        <v>8</v>
      </c>
      <c r="AU24" s="71"/>
      <c r="AV24" s="71"/>
      <c r="AX24" s="71"/>
      <c r="AY24" s="71"/>
      <c r="BA24" s="109"/>
      <c r="BB24" s="110"/>
      <c r="BC24" s="111"/>
      <c r="BD24" s="111"/>
      <c r="BE24" s="112"/>
    </row>
    <row r="25" spans="1:57">
      <c r="A25" s="80"/>
      <c r="B25" s="80"/>
      <c r="C25" s="80"/>
      <c r="D25" s="80"/>
      <c r="E25" s="80"/>
      <c r="F25" s="80"/>
      <c r="G25" s="80"/>
      <c r="H25" s="80"/>
      <c r="I25" s="80"/>
      <c r="J25" s="80"/>
      <c r="K25" s="80"/>
      <c r="L25" s="80"/>
      <c r="R25" s="125"/>
      <c r="T25" s="125"/>
      <c r="AD25" s="80"/>
      <c r="AE25" s="80"/>
      <c r="AF25" s="80"/>
      <c r="AG25" s="80"/>
      <c r="AH25" s="80"/>
      <c r="AI25" s="80"/>
      <c r="AJ25" s="80"/>
      <c r="AK25" s="80"/>
      <c r="AL25" s="80"/>
      <c r="AM25" s="80"/>
      <c r="AN25" s="80"/>
      <c r="AO25" s="80"/>
      <c r="AP25" s="80"/>
      <c r="AQ25" s="80"/>
      <c r="AR25" s="80"/>
      <c r="AS25" s="80"/>
      <c r="AT25" s="80"/>
      <c r="AU25" s="71"/>
      <c r="AV25" s="71"/>
      <c r="AX25" s="71"/>
      <c r="AY25" s="71"/>
      <c r="BA25" s="243"/>
      <c r="BB25" s="101"/>
      <c r="BC25" s="101"/>
      <c r="BD25" s="101"/>
      <c r="BE25" s="101"/>
    </row>
    <row r="26" spans="1:57" ht="15.75">
      <c r="A26" s="203"/>
      <c r="B26" s="204"/>
      <c r="C26" s="205"/>
      <c r="D26" s="80"/>
      <c r="E26" s="206"/>
      <c r="F26" s="206"/>
      <c r="G26" s="206"/>
      <c r="H26" s="206"/>
      <c r="I26" s="206"/>
      <c r="J26" s="206"/>
      <c r="K26" s="206"/>
      <c r="L26" s="206"/>
      <c r="M26" s="839" t="s">
        <v>37</v>
      </c>
      <c r="N26" s="839"/>
      <c r="O26" s="839"/>
      <c r="P26" s="839"/>
      <c r="Q26" s="839"/>
      <c r="R26" s="839"/>
      <c r="S26" s="839"/>
      <c r="T26" s="839"/>
      <c r="U26" s="839"/>
      <c r="V26" s="163"/>
      <c r="W26" s="244" t="s">
        <v>141</v>
      </c>
      <c r="X26" s="164"/>
      <c r="Y26" s="839" t="s">
        <v>35</v>
      </c>
      <c r="Z26" s="839"/>
      <c r="AA26" s="839"/>
      <c r="AB26" s="839"/>
      <c r="AC26" s="839"/>
      <c r="AD26" s="206"/>
      <c r="AE26" s="206"/>
      <c r="AF26" s="206"/>
      <c r="AG26" s="206"/>
      <c r="AH26" s="206"/>
      <c r="AI26" s="206"/>
      <c r="AJ26" s="206"/>
      <c r="AK26" s="206"/>
      <c r="AL26" s="206"/>
      <c r="AM26" s="206"/>
      <c r="AN26" s="206"/>
      <c r="AO26" s="206"/>
      <c r="AP26" s="206"/>
      <c r="AQ26" s="206"/>
      <c r="AR26" s="206"/>
      <c r="AS26" s="207"/>
      <c r="AT26" s="80"/>
      <c r="AU26" s="71"/>
      <c r="AV26" s="71"/>
      <c r="AX26" s="71"/>
      <c r="AY26" s="71"/>
      <c r="BA26" s="243"/>
      <c r="BB26" s="101"/>
      <c r="BC26" s="101"/>
      <c r="BD26" s="101"/>
      <c r="BE26" s="101"/>
    </row>
    <row r="27" spans="1:57" ht="15.75" customHeight="1">
      <c r="A27" s="207"/>
      <c r="B27" s="205"/>
      <c r="C27" s="205"/>
      <c r="D27" s="206"/>
      <c r="E27" s="206"/>
      <c r="F27" s="206"/>
      <c r="G27" s="206"/>
      <c r="H27" s="206"/>
      <c r="I27" s="206"/>
      <c r="J27" s="206"/>
      <c r="K27" s="206"/>
      <c r="L27" s="206"/>
      <c r="M27" s="839"/>
      <c r="N27" s="839"/>
      <c r="O27" s="839"/>
      <c r="P27" s="839"/>
      <c r="Q27" s="839"/>
      <c r="R27" s="839"/>
      <c r="S27" s="839"/>
      <c r="T27" s="839"/>
      <c r="U27" s="839"/>
      <c r="V27" s="166"/>
      <c r="W27" s="245"/>
      <c r="X27" s="167"/>
      <c r="Y27" s="839"/>
      <c r="Z27" s="839"/>
      <c r="AA27" s="839"/>
      <c r="AB27" s="839"/>
      <c r="AC27" s="839"/>
      <c r="AD27" s="206"/>
      <c r="AE27" s="206"/>
      <c r="AF27" s="206"/>
      <c r="AG27" s="206"/>
      <c r="AH27" s="206"/>
      <c r="AI27" s="206"/>
      <c r="AJ27" s="206"/>
      <c r="AK27" s="206"/>
      <c r="AL27" s="206"/>
      <c r="AM27" s="206"/>
      <c r="AN27" s="206"/>
      <c r="AO27" s="206"/>
      <c r="AP27" s="206"/>
      <c r="AQ27" s="206"/>
      <c r="AR27" s="206"/>
      <c r="AS27" s="207"/>
      <c r="AT27" s="80"/>
      <c r="AU27" s="71"/>
      <c r="AV27" s="71"/>
      <c r="AX27" s="71"/>
      <c r="AY27" s="71"/>
      <c r="BA27" s="243"/>
      <c r="BB27" s="101"/>
      <c r="BC27" s="101"/>
      <c r="BD27" s="101"/>
      <c r="BE27" s="101"/>
    </row>
    <row r="28" spans="1:57" ht="15.75" customHeight="1">
      <c r="A28" s="80"/>
      <c r="B28" s="851"/>
      <c r="C28" s="57"/>
      <c r="D28" s="206"/>
      <c r="E28" s="206"/>
      <c r="F28" s="206"/>
      <c r="G28" s="206"/>
      <c r="H28" s="206"/>
      <c r="I28" s="206"/>
      <c r="J28" s="206"/>
      <c r="K28" s="206"/>
      <c r="L28" s="206"/>
      <c r="M28" s="50"/>
      <c r="N28" s="50"/>
      <c r="O28" s="50"/>
      <c r="P28" s="831" t="s">
        <v>40</v>
      </c>
      <c r="Q28" s="831"/>
      <c r="R28" s="246"/>
      <c r="S28" s="246"/>
      <c r="T28" s="246"/>
      <c r="U28" s="247"/>
      <c r="V28" s="792" t="s">
        <v>43</v>
      </c>
      <c r="W28" s="834" t="s">
        <v>118</v>
      </c>
      <c r="X28" s="780" t="s">
        <v>119</v>
      </c>
      <c r="Y28" s="832" t="s">
        <v>41</v>
      </c>
      <c r="Z28" s="832"/>
      <c r="AA28" s="832"/>
      <c r="AB28" s="832"/>
      <c r="AC28" s="52"/>
      <c r="AD28" s="206"/>
      <c r="AE28" s="206"/>
      <c r="AF28" s="206"/>
      <c r="AG28" s="206"/>
      <c r="AH28" s="206"/>
      <c r="AI28" s="206"/>
      <c r="AJ28" s="206"/>
      <c r="AK28" s="206"/>
      <c r="AL28" s="206"/>
      <c r="AM28" s="206"/>
      <c r="AN28" s="206"/>
      <c r="AO28" s="206"/>
      <c r="AP28" s="206"/>
      <c r="AQ28" s="206"/>
      <c r="AR28" s="206"/>
      <c r="AS28" s="80"/>
      <c r="AT28" s="80"/>
      <c r="AU28" s="71"/>
      <c r="AV28" s="71"/>
      <c r="AX28" s="71"/>
      <c r="AY28" s="71"/>
      <c r="BA28" s="53">
        <v>1</v>
      </c>
      <c r="BB28" s="50">
        <v>1</v>
      </c>
      <c r="BC28" s="54">
        <v>2</v>
      </c>
      <c r="BD28" s="54">
        <v>3</v>
      </c>
      <c r="BE28" s="55">
        <v>4</v>
      </c>
    </row>
    <row r="29" spans="1:57" ht="18.75">
      <c r="A29" s="80"/>
      <c r="B29" s="851"/>
      <c r="C29" s="57"/>
      <c r="D29" s="789"/>
      <c r="E29" s="789"/>
      <c r="F29" s="789"/>
      <c r="G29" s="789"/>
      <c r="H29" s="58"/>
      <c r="I29" s="58"/>
      <c r="J29" s="789"/>
      <c r="K29" s="789"/>
      <c r="L29" s="210"/>
      <c r="M29" s="56"/>
      <c r="N29" s="56"/>
      <c r="O29" s="56"/>
      <c r="P29" s="831"/>
      <c r="Q29" s="831"/>
      <c r="R29" s="789">
        <f>+P7</f>
        <v>23</v>
      </c>
      <c r="S29" s="789"/>
      <c r="T29" s="790">
        <v>25</v>
      </c>
      <c r="U29" s="790"/>
      <c r="V29" s="792"/>
      <c r="W29" s="834"/>
      <c r="X29" s="780"/>
      <c r="Y29" s="784">
        <v>22</v>
      </c>
      <c r="Z29" s="784"/>
      <c r="AA29" s="790">
        <v>24</v>
      </c>
      <c r="AB29" s="790"/>
      <c r="AC29" s="59"/>
      <c r="AD29" s="210"/>
      <c r="AE29" s="210"/>
      <c r="AF29" s="210"/>
      <c r="AG29" s="210"/>
      <c r="AH29" s="210"/>
      <c r="AI29" s="210"/>
      <c r="AJ29" s="210"/>
      <c r="AK29" s="210"/>
      <c r="AL29" s="210"/>
      <c r="AM29" s="210"/>
      <c r="AN29" s="210"/>
      <c r="AO29" s="210"/>
      <c r="AP29" s="210"/>
      <c r="AQ29" s="210"/>
      <c r="AR29" s="210"/>
      <c r="AS29" s="80"/>
      <c r="AT29" s="80"/>
      <c r="AU29" s="71"/>
      <c r="AV29" s="71"/>
      <c r="AX29" s="71"/>
      <c r="AY29" s="71"/>
      <c r="BA29" s="60" t="s">
        <v>46</v>
      </c>
      <c r="BB29" s="56">
        <f>+BB7</f>
        <v>50</v>
      </c>
      <c r="BC29" s="56">
        <f>+BC7</f>
        <v>40</v>
      </c>
      <c r="BD29" s="56">
        <f>+BD7</f>
        <v>25</v>
      </c>
      <c r="BE29" s="56">
        <f>+BE7</f>
        <v>50</v>
      </c>
    </row>
    <row r="30" spans="1:57" ht="15.75">
      <c r="A30" s="80"/>
      <c r="B30" s="851"/>
      <c r="C30" s="57"/>
      <c r="D30" s="848"/>
      <c r="E30" s="848"/>
      <c r="F30" s="848"/>
      <c r="G30" s="848"/>
      <c r="H30" s="211"/>
      <c r="I30" s="211"/>
      <c r="J30" s="848"/>
      <c r="K30" s="848"/>
      <c r="L30" s="212"/>
      <c r="M30" s="56"/>
      <c r="N30" s="56"/>
      <c r="O30" s="56"/>
      <c r="P30" s="831"/>
      <c r="Q30" s="831"/>
      <c r="R30" s="825" t="s">
        <v>17</v>
      </c>
      <c r="S30" s="825"/>
      <c r="T30" s="825" t="s">
        <v>17</v>
      </c>
      <c r="U30" s="825"/>
      <c r="V30" s="792"/>
      <c r="W30" s="170" t="s">
        <v>135</v>
      </c>
      <c r="X30" s="780"/>
      <c r="Y30" s="824" t="s">
        <v>17</v>
      </c>
      <c r="Z30" s="824"/>
      <c r="AA30" s="825" t="s">
        <v>17</v>
      </c>
      <c r="AB30" s="825"/>
      <c r="AC30" s="59"/>
      <c r="AD30" s="212"/>
      <c r="AE30" s="212"/>
      <c r="AF30" s="212"/>
      <c r="AG30" s="212"/>
      <c r="AH30" s="212"/>
      <c r="AI30" s="212"/>
      <c r="AJ30" s="212"/>
      <c r="AK30" s="212"/>
      <c r="AL30" s="212"/>
      <c r="AM30" s="212"/>
      <c r="AN30" s="212"/>
      <c r="AO30" s="212"/>
      <c r="AP30" s="212"/>
      <c r="AQ30" s="212"/>
      <c r="AR30" s="212"/>
      <c r="AS30" s="80"/>
      <c r="AT30" s="80"/>
      <c r="AU30" s="71"/>
      <c r="AV30" s="71"/>
      <c r="AX30" s="71"/>
      <c r="AY30" s="71"/>
      <c r="BA30" s="60">
        <v>3</v>
      </c>
      <c r="BB30" s="50" t="s">
        <v>50</v>
      </c>
      <c r="BC30" s="54"/>
      <c r="BD30" s="54"/>
      <c r="BE30" s="55"/>
    </row>
    <row r="31" spans="1:57" ht="15.75">
      <c r="A31" s="80"/>
      <c r="B31" s="851"/>
      <c r="C31" s="57"/>
      <c r="D31" s="848"/>
      <c r="E31" s="848"/>
      <c r="F31" s="848"/>
      <c r="G31" s="848"/>
      <c r="H31" s="211"/>
      <c r="I31" s="211"/>
      <c r="J31" s="848"/>
      <c r="K31" s="848"/>
      <c r="L31" s="212"/>
      <c r="M31" s="66"/>
      <c r="N31" s="66"/>
      <c r="O31" s="66"/>
      <c r="P31" s="831"/>
      <c r="Q31" s="831"/>
      <c r="R31" s="817" t="s">
        <v>51</v>
      </c>
      <c r="S31" s="817"/>
      <c r="T31" s="817" t="s">
        <v>51</v>
      </c>
      <c r="U31" s="817"/>
      <c r="V31" s="792"/>
      <c r="W31" s="172" t="s">
        <v>52</v>
      </c>
      <c r="X31" s="780"/>
      <c r="Y31" s="816" t="s">
        <v>122</v>
      </c>
      <c r="Z31" s="816"/>
      <c r="AA31" s="817" t="s">
        <v>51</v>
      </c>
      <c r="AB31" s="817"/>
      <c r="AC31" s="70"/>
      <c r="AD31" s="212"/>
      <c r="AE31" s="212"/>
      <c r="AF31" s="212"/>
      <c r="AG31" s="212"/>
      <c r="AH31" s="212"/>
      <c r="AI31" s="212"/>
      <c r="AJ31" s="212"/>
      <c r="AK31" s="212"/>
      <c r="AL31" s="212"/>
      <c r="AM31" s="212"/>
      <c r="AN31" s="212"/>
      <c r="AO31" s="212"/>
      <c r="AP31" s="212"/>
      <c r="AQ31" s="212"/>
      <c r="AR31" s="212"/>
      <c r="AS31" s="80"/>
      <c r="AT31" s="80"/>
      <c r="AU31" s="71"/>
      <c r="AV31" s="71"/>
      <c r="AX31" s="71"/>
      <c r="AY31" s="71"/>
      <c r="BA31" s="60">
        <v>4</v>
      </c>
      <c r="BB31" s="66" t="s">
        <v>55</v>
      </c>
      <c r="BC31" s="72" t="s">
        <v>56</v>
      </c>
      <c r="BD31" s="72" t="s">
        <v>57</v>
      </c>
      <c r="BE31" s="73" t="s">
        <v>58</v>
      </c>
    </row>
    <row r="32" spans="1:57" ht="38.25" customHeight="1">
      <c r="A32" s="849"/>
      <c r="B32" s="213"/>
      <c r="C32" s="64"/>
      <c r="D32" s="214"/>
      <c r="E32" s="215"/>
      <c r="F32" s="214"/>
      <c r="G32" s="215"/>
      <c r="H32" s="215"/>
      <c r="I32" s="215"/>
      <c r="J32" s="214"/>
      <c r="K32" s="215"/>
      <c r="L32" s="214"/>
      <c r="M32" s="850" t="s">
        <v>59</v>
      </c>
      <c r="N32" s="216"/>
      <c r="O32" s="216"/>
      <c r="P32" s="819"/>
      <c r="Q32" s="819"/>
      <c r="R32" s="217"/>
      <c r="S32" s="174"/>
      <c r="T32" s="217"/>
      <c r="U32" s="174"/>
      <c r="V32" s="175"/>
      <c r="W32" s="176"/>
      <c r="X32" s="248"/>
      <c r="Y32" s="249"/>
      <c r="Z32" s="174"/>
      <c r="AA32" s="249"/>
      <c r="AB32" s="174"/>
      <c r="AC32" s="842" t="s">
        <v>60</v>
      </c>
      <c r="AD32" s="215"/>
      <c r="AE32" s="215"/>
      <c r="AF32" s="215"/>
      <c r="AG32" s="214"/>
      <c r="AH32" s="215"/>
      <c r="AI32" s="214"/>
      <c r="AJ32" s="215"/>
      <c r="AK32" s="215"/>
      <c r="AL32" s="215"/>
      <c r="AM32" s="214"/>
      <c r="AN32" s="215"/>
      <c r="AO32" s="214"/>
      <c r="AP32" s="215"/>
      <c r="AQ32" s="214"/>
      <c r="AR32" s="215"/>
      <c r="AS32" s="843"/>
      <c r="AT32" s="80"/>
      <c r="AU32" s="71"/>
      <c r="AV32" s="71"/>
      <c r="AX32" s="71"/>
      <c r="AY32" s="71"/>
      <c r="BA32" s="60">
        <v>5</v>
      </c>
      <c r="BB32" s="50"/>
      <c r="BC32" s="54"/>
      <c r="BD32" s="54"/>
      <c r="BE32" s="55"/>
    </row>
    <row r="33" spans="1:57" ht="38.25" customHeight="1">
      <c r="A33" s="849"/>
      <c r="B33" s="213"/>
      <c r="C33" s="64"/>
      <c r="D33" s="214"/>
      <c r="E33" s="215"/>
      <c r="F33" s="214"/>
      <c r="G33" s="215"/>
      <c r="H33" s="215"/>
      <c r="I33" s="215"/>
      <c r="J33" s="214"/>
      <c r="K33" s="215"/>
      <c r="L33" s="214"/>
      <c r="M33" s="850"/>
      <c r="N33" s="225"/>
      <c r="O33" s="225"/>
      <c r="P33" s="844"/>
      <c r="Q33" s="844"/>
      <c r="R33" s="250"/>
      <c r="S33" s="226"/>
      <c r="T33" s="250"/>
      <c r="U33" s="251"/>
      <c r="V33" s="252"/>
      <c r="W33" s="253"/>
      <c r="X33" s="254"/>
      <c r="Y33" s="249"/>
      <c r="Z33" s="251"/>
      <c r="AA33" s="249"/>
      <c r="AB33" s="251"/>
      <c r="AC33" s="842"/>
      <c r="AD33" s="215"/>
      <c r="AE33" s="215"/>
      <c r="AF33" s="215"/>
      <c r="AG33" s="214"/>
      <c r="AH33" s="215"/>
      <c r="AI33" s="214"/>
      <c r="AJ33" s="215"/>
      <c r="AK33" s="215"/>
      <c r="AL33" s="215"/>
      <c r="AM33" s="214"/>
      <c r="AN33" s="215"/>
      <c r="AO33" s="214"/>
      <c r="AP33" s="215"/>
      <c r="AQ33" s="214"/>
      <c r="AR33" s="215"/>
      <c r="AS33" s="843"/>
      <c r="AT33" s="80"/>
      <c r="AU33" s="71">
        <v>6</v>
      </c>
      <c r="AV33" s="71"/>
      <c r="AW33" s="71"/>
      <c r="AX33" s="99">
        <v>7.8</v>
      </c>
      <c r="AY33" s="71">
        <f>+AX33*$AY$10*$AY$5/100</f>
        <v>33.696000000000005</v>
      </c>
      <c r="BA33" s="60">
        <v>6</v>
      </c>
      <c r="BB33" s="100">
        <f t="shared" ref="BB33:BE34" si="4">($AX33*60/BB$7*$BB$5)/1440</f>
        <v>1.9499999999999999E-3</v>
      </c>
      <c r="BC33" s="101">
        <f t="shared" si="4"/>
        <v>2.4375E-3</v>
      </c>
      <c r="BD33" s="101">
        <f t="shared" si="4"/>
        <v>3.8999999999999998E-3</v>
      </c>
      <c r="BE33" s="102">
        <f t="shared" si="4"/>
        <v>1.9499999999999999E-3</v>
      </c>
    </row>
    <row r="34" spans="1:57" ht="15.75" customHeight="1">
      <c r="A34" s="849"/>
      <c r="B34" s="224"/>
      <c r="C34" s="64"/>
      <c r="D34" s="214"/>
      <c r="E34" s="215"/>
      <c r="F34" s="214"/>
      <c r="G34" s="215"/>
      <c r="H34" s="215"/>
      <c r="I34" s="215"/>
      <c r="J34" s="214"/>
      <c r="K34" s="215"/>
      <c r="L34" s="214"/>
      <c r="M34" s="850"/>
      <c r="N34" s="225"/>
      <c r="O34" s="225"/>
      <c r="P34" s="845"/>
      <c r="Q34" s="845"/>
      <c r="R34" s="250"/>
      <c r="S34" s="230"/>
      <c r="T34" s="250"/>
      <c r="U34" s="251"/>
      <c r="V34" s="183"/>
      <c r="W34" s="255"/>
      <c r="X34" s="185"/>
      <c r="Y34" s="219"/>
      <c r="Z34" s="230"/>
      <c r="AA34" s="219"/>
      <c r="AB34" s="251"/>
      <c r="AC34" s="842"/>
      <c r="AD34" s="215"/>
      <c r="AE34" s="215"/>
      <c r="AF34" s="215"/>
      <c r="AG34" s="214"/>
      <c r="AH34" s="215"/>
      <c r="AI34" s="214"/>
      <c r="AJ34" s="215"/>
      <c r="AK34" s="215"/>
      <c r="AL34" s="215"/>
      <c r="AM34" s="214"/>
      <c r="AN34" s="215"/>
      <c r="AO34" s="214"/>
      <c r="AP34" s="215"/>
      <c r="AQ34" s="214"/>
      <c r="AR34" s="215"/>
      <c r="AS34" s="843"/>
      <c r="AT34" s="80"/>
      <c r="AU34" s="71">
        <v>7</v>
      </c>
      <c r="AV34" s="71"/>
      <c r="AW34" s="71"/>
      <c r="AX34" s="99">
        <v>7.2</v>
      </c>
      <c r="AY34" s="71">
        <f>+AX34*$AY$10*$AY$5/100</f>
        <v>31.103999999999996</v>
      </c>
      <c r="BA34" s="60">
        <v>7</v>
      </c>
      <c r="BB34" s="100">
        <f t="shared" si="4"/>
        <v>1.8E-3</v>
      </c>
      <c r="BC34" s="101">
        <f t="shared" si="4"/>
        <v>2.2500000000000003E-3</v>
      </c>
      <c r="BD34" s="101">
        <f t="shared" si="4"/>
        <v>3.5999999999999999E-3</v>
      </c>
      <c r="BE34" s="102">
        <f t="shared" si="4"/>
        <v>1.8E-3</v>
      </c>
    </row>
    <row r="35" spans="1:57" ht="16.5" customHeight="1">
      <c r="A35" s="80"/>
      <c r="B35" s="206"/>
      <c r="C35" s="206"/>
      <c r="D35" s="206"/>
      <c r="E35" s="206"/>
      <c r="F35" s="206"/>
      <c r="G35" s="206"/>
      <c r="H35" s="206"/>
      <c r="I35" s="206"/>
      <c r="J35" s="206"/>
      <c r="K35" s="206"/>
      <c r="L35" s="206"/>
      <c r="M35" s="839" t="s">
        <v>97</v>
      </c>
      <c r="N35" s="839"/>
      <c r="O35" s="839"/>
      <c r="P35" s="839"/>
      <c r="Q35" s="839"/>
      <c r="R35" s="839"/>
      <c r="S35" s="839"/>
      <c r="T35" s="839"/>
      <c r="U35" s="839"/>
      <c r="V35" s="839"/>
      <c r="W35" s="839"/>
      <c r="X35" s="839"/>
      <c r="Y35" s="839"/>
      <c r="Z35" s="839"/>
      <c r="AA35" s="839"/>
      <c r="AB35" s="839"/>
      <c r="AC35" s="839"/>
      <c r="AD35" s="206"/>
      <c r="AE35" s="206"/>
      <c r="AF35" s="206"/>
      <c r="AG35" s="206"/>
      <c r="AH35" s="206"/>
      <c r="AI35" s="206"/>
      <c r="AJ35" s="206"/>
      <c r="AK35" s="206"/>
      <c r="AL35" s="206"/>
      <c r="AM35" s="206"/>
      <c r="AN35" s="206"/>
      <c r="AO35" s="206"/>
      <c r="AP35" s="206"/>
      <c r="AQ35" s="206"/>
      <c r="AR35" s="206"/>
      <c r="AS35" s="206"/>
      <c r="AT35" s="80"/>
      <c r="AU35" s="71"/>
      <c r="AV35" s="71"/>
      <c r="AX35" s="71"/>
      <c r="AY35" s="71"/>
      <c r="BA35" s="243"/>
      <c r="BB35" s="101"/>
      <c r="BC35" s="101"/>
      <c r="BD35" s="101"/>
      <c r="BE35" s="101"/>
    </row>
    <row r="36" spans="1:57" ht="14.25" customHeight="1">
      <c r="A36" s="241"/>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80"/>
      <c r="AU36" s="71"/>
      <c r="AV36" s="71"/>
      <c r="AX36" s="71"/>
      <c r="AY36" s="71"/>
      <c r="BA36" s="243"/>
      <c r="BB36" s="101"/>
      <c r="BC36" s="101"/>
      <c r="BD36" s="101"/>
      <c r="BE36" s="101"/>
    </row>
    <row r="37" spans="1:57" ht="14.25" customHeight="1">
      <c r="A37" s="241"/>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U37" s="71"/>
      <c r="AV37" s="71"/>
      <c r="AX37" s="71"/>
      <c r="AY37" s="71"/>
      <c r="BA37" s="243"/>
      <c r="BB37" s="101"/>
      <c r="BC37" s="101"/>
      <c r="BD37" s="101"/>
      <c r="BE37" s="101"/>
    </row>
    <row r="38" spans="1:57" ht="15.75">
      <c r="A38" s="241"/>
      <c r="B38" s="241"/>
      <c r="C38" s="241"/>
      <c r="D38" s="241"/>
      <c r="E38" s="241"/>
      <c r="F38" s="241"/>
      <c r="G38" s="241"/>
      <c r="H38" s="241"/>
      <c r="I38" s="241"/>
      <c r="J38" s="241">
        <f>+J45</f>
        <v>23</v>
      </c>
      <c r="K38" s="241">
        <f t="shared" ref="K38:AI38" si="5">+K45</f>
        <v>0</v>
      </c>
      <c r="L38" s="241">
        <f t="shared" si="5"/>
        <v>45</v>
      </c>
      <c r="M38" s="241">
        <f t="shared" si="5"/>
        <v>0</v>
      </c>
      <c r="N38" s="241">
        <f t="shared" si="5"/>
        <v>31</v>
      </c>
      <c r="O38" s="241">
        <f t="shared" si="5"/>
        <v>0</v>
      </c>
      <c r="P38" s="241">
        <f t="shared" si="5"/>
        <v>89</v>
      </c>
      <c r="Q38" s="241">
        <f t="shared" si="5"/>
        <v>0</v>
      </c>
      <c r="R38" s="241">
        <f t="shared" si="5"/>
        <v>7</v>
      </c>
      <c r="S38" s="241">
        <f t="shared" si="5"/>
        <v>0</v>
      </c>
      <c r="T38" s="241">
        <f t="shared" si="5"/>
        <v>5</v>
      </c>
      <c r="U38" s="241">
        <f t="shared" si="5"/>
        <v>0</v>
      </c>
      <c r="V38" s="241">
        <f t="shared" si="5"/>
        <v>0</v>
      </c>
      <c r="W38" s="241">
        <f t="shared" si="5"/>
        <v>0</v>
      </c>
      <c r="X38" s="241">
        <f t="shared" si="5"/>
        <v>0</v>
      </c>
      <c r="Y38" s="241">
        <f t="shared" si="5"/>
        <v>4</v>
      </c>
      <c r="Z38" s="241">
        <f t="shared" si="5"/>
        <v>0</v>
      </c>
      <c r="AA38" s="241">
        <f t="shared" si="5"/>
        <v>8</v>
      </c>
      <c r="AB38" s="241">
        <f t="shared" si="5"/>
        <v>0</v>
      </c>
      <c r="AC38" s="241">
        <f t="shared" si="5"/>
        <v>82</v>
      </c>
      <c r="AD38" s="241">
        <f t="shared" si="5"/>
        <v>0</v>
      </c>
      <c r="AE38" s="241">
        <f t="shared" si="5"/>
        <v>36</v>
      </c>
      <c r="AF38" s="241">
        <f t="shared" si="5"/>
        <v>0</v>
      </c>
      <c r="AG38" s="241">
        <f t="shared" si="5"/>
        <v>42</v>
      </c>
      <c r="AH38" s="241">
        <f t="shared" si="5"/>
        <v>0</v>
      </c>
      <c r="AI38" s="241">
        <f t="shared" si="5"/>
        <v>26</v>
      </c>
      <c r="AJ38" s="241"/>
      <c r="AK38" s="241"/>
      <c r="AL38" s="241"/>
      <c r="AM38" s="241"/>
      <c r="AN38" s="241"/>
      <c r="AO38" s="241"/>
      <c r="AP38" s="241"/>
      <c r="AQ38" s="241"/>
      <c r="AR38" s="241"/>
      <c r="AS38" s="241"/>
      <c r="AU38" s="71"/>
      <c r="AV38" s="71"/>
      <c r="AX38" s="71"/>
      <c r="AY38" s="71"/>
      <c r="BA38" s="243"/>
      <c r="BB38" s="101"/>
      <c r="BC38" s="101"/>
      <c r="BD38" s="101"/>
      <c r="BE38" s="101"/>
    </row>
    <row r="39" spans="1:57" ht="15.75">
      <c r="B39" t="s">
        <v>31</v>
      </c>
      <c r="D39" s="124"/>
      <c r="E39" s="124"/>
      <c r="F39" s="38">
        <v>0.79237268518518522</v>
      </c>
      <c r="G39" s="124"/>
      <c r="H39" s="38">
        <v>0.79236111111111107</v>
      </c>
      <c r="I39" s="124"/>
      <c r="J39" s="601">
        <v>0.39583333333333331</v>
      </c>
      <c r="K39" s="124"/>
      <c r="L39" s="602">
        <v>0.46527777777777773</v>
      </c>
      <c r="M39" s="124"/>
      <c r="N39" s="601">
        <v>0.41666666666666669</v>
      </c>
      <c r="O39" s="124"/>
      <c r="P39" s="601">
        <v>0.4375</v>
      </c>
      <c r="Q39" s="124"/>
      <c r="R39" s="604">
        <v>0.47569444444444442</v>
      </c>
      <c r="S39" s="124"/>
      <c r="T39" s="599">
        <v>0.30208333333333331</v>
      </c>
      <c r="U39" s="124"/>
      <c r="Y39" s="600">
        <v>0.29166666666666702</v>
      </c>
      <c r="Z39" s="201"/>
      <c r="AA39" s="600">
        <v>0.47916666666666669</v>
      </c>
      <c r="AB39" s="201"/>
      <c r="AC39" s="600">
        <v>0.3611111111111111</v>
      </c>
      <c r="AD39" s="201"/>
      <c r="AE39" s="600">
        <v>0.43402777777777773</v>
      </c>
      <c r="AF39" s="201"/>
      <c r="AG39" s="600">
        <v>0.44791666666666669</v>
      </c>
      <c r="AH39" s="201"/>
      <c r="AI39" s="603">
        <v>0.45140046296296293</v>
      </c>
      <c r="AJ39" s="201"/>
      <c r="AK39" s="39">
        <v>0.79375000000000007</v>
      </c>
      <c r="AL39" s="201"/>
      <c r="AM39" s="39">
        <v>0.7944444444444444</v>
      </c>
      <c r="AN39" s="201"/>
      <c r="AO39" s="201"/>
      <c r="AP39" s="201"/>
      <c r="AQ39" s="201"/>
      <c r="AR39" s="241"/>
      <c r="AS39" s="241"/>
      <c r="AU39" s="71"/>
      <c r="AV39" s="71"/>
      <c r="AX39" s="71"/>
      <c r="AY39" s="71"/>
      <c r="BA39" s="243"/>
      <c r="BB39" s="101"/>
      <c r="BC39" s="101"/>
      <c r="BD39" s="101"/>
      <c r="BE39" s="101"/>
    </row>
    <row r="40" spans="1:57">
      <c r="D40" s="202"/>
      <c r="E40" s="202"/>
      <c r="F40" s="256"/>
      <c r="G40" s="202"/>
      <c r="H40" s="202"/>
      <c r="I40" s="202"/>
      <c r="J40" s="202"/>
      <c r="K40" s="202"/>
      <c r="L40" s="202"/>
      <c r="M40" s="202"/>
      <c r="N40" s="202"/>
      <c r="O40" s="202"/>
      <c r="P40" s="202"/>
      <c r="Q40" s="202"/>
      <c r="R40" s="202"/>
      <c r="S40" s="202"/>
      <c r="T40" s="202"/>
      <c r="U40" s="124"/>
      <c r="Y40" s="202"/>
      <c r="Z40" s="202"/>
      <c r="AA40" s="202"/>
      <c r="AB40" s="202"/>
      <c r="AC40" s="202"/>
      <c r="AD40" s="202"/>
      <c r="AE40" s="202"/>
      <c r="AF40" s="202"/>
      <c r="AG40" s="202"/>
      <c r="AH40" s="202"/>
      <c r="AI40" s="202"/>
      <c r="AJ40" s="202"/>
      <c r="AK40" s="202"/>
      <c r="AL40" s="202"/>
      <c r="AM40" s="202"/>
      <c r="AN40" s="202"/>
      <c r="AO40" s="202"/>
      <c r="AP40" s="201"/>
      <c r="AQ40" s="202"/>
      <c r="AU40" s="71"/>
      <c r="AV40" s="71"/>
      <c r="AX40" s="71"/>
      <c r="AY40" s="71"/>
      <c r="BA40" s="243"/>
      <c r="BB40" s="101"/>
      <c r="BC40" s="101"/>
      <c r="BD40" s="101"/>
      <c r="BE40" s="101"/>
    </row>
    <row r="41" spans="1:57">
      <c r="A41" s="80"/>
      <c r="B41" s="80" t="s">
        <v>33</v>
      </c>
      <c r="D41" s="41"/>
      <c r="E41" s="41"/>
      <c r="F41" s="257">
        <f>+L3</f>
        <v>2</v>
      </c>
      <c r="G41" s="41"/>
      <c r="H41" s="41">
        <v>2</v>
      </c>
      <c r="I41" s="41"/>
      <c r="J41" s="41">
        <v>2</v>
      </c>
      <c r="K41" s="41"/>
      <c r="L41" s="41">
        <v>2</v>
      </c>
      <c r="M41" s="41"/>
      <c r="N41" s="41">
        <v>2</v>
      </c>
      <c r="O41" s="41"/>
      <c r="P41" s="41">
        <v>4</v>
      </c>
      <c r="Q41" s="41"/>
      <c r="R41" s="41">
        <v>1</v>
      </c>
      <c r="S41" s="41"/>
      <c r="T41" s="41">
        <v>1</v>
      </c>
      <c r="U41" s="41"/>
      <c r="Y41" s="41">
        <v>1</v>
      </c>
      <c r="Z41" s="41"/>
      <c r="AA41" s="41">
        <v>1</v>
      </c>
      <c r="AB41" s="41"/>
      <c r="AC41" s="41">
        <v>4</v>
      </c>
      <c r="AD41" s="41"/>
      <c r="AE41" s="41">
        <v>2</v>
      </c>
      <c r="AF41" s="41"/>
      <c r="AG41" s="41">
        <v>2</v>
      </c>
      <c r="AH41" s="41"/>
      <c r="AI41" s="41">
        <v>2</v>
      </c>
      <c r="AJ41" s="41"/>
      <c r="AK41" s="41">
        <v>2</v>
      </c>
      <c r="AL41" s="41"/>
      <c r="AM41" s="41">
        <v>3</v>
      </c>
      <c r="AN41" s="41"/>
      <c r="AO41" s="41"/>
      <c r="AP41" s="41"/>
      <c r="AU41" s="71"/>
      <c r="AV41" s="71"/>
      <c r="AX41" s="71"/>
      <c r="AY41" s="71"/>
      <c r="BA41" s="243"/>
      <c r="BB41" s="101"/>
      <c r="BC41" s="101"/>
      <c r="BD41" s="101"/>
      <c r="BE41" s="101"/>
    </row>
    <row r="42" spans="1:57" ht="15.75">
      <c r="A42" s="205"/>
      <c r="B42" s="258"/>
      <c r="C42" s="839" t="s">
        <v>37</v>
      </c>
      <c r="D42" s="839"/>
      <c r="E42" s="839"/>
      <c r="F42" s="839"/>
      <c r="G42" s="839"/>
      <c r="H42" s="839"/>
      <c r="I42" s="839"/>
      <c r="J42" s="839"/>
      <c r="K42" s="839"/>
      <c r="L42" s="839"/>
      <c r="M42" s="839"/>
      <c r="N42" s="839"/>
      <c r="O42" s="839"/>
      <c r="P42" s="839"/>
      <c r="Q42" s="839"/>
      <c r="R42" s="839"/>
      <c r="S42" s="839"/>
      <c r="T42" s="839"/>
      <c r="U42" s="839"/>
      <c r="V42" s="163"/>
      <c r="W42" s="846" t="s">
        <v>36</v>
      </c>
      <c r="X42" s="164"/>
      <c r="Y42" s="839" t="s">
        <v>35</v>
      </c>
      <c r="Z42" s="839"/>
      <c r="AA42" s="839"/>
      <c r="AB42" s="839"/>
      <c r="AC42" s="839"/>
      <c r="AD42" s="839"/>
      <c r="AE42" s="839"/>
      <c r="AF42" s="839"/>
      <c r="AG42" s="839"/>
      <c r="AH42" s="839"/>
      <c r="AI42" s="839"/>
      <c r="AJ42" s="839"/>
      <c r="AK42" s="839"/>
      <c r="AL42" s="839"/>
      <c r="AM42" s="839"/>
      <c r="AN42" s="839"/>
      <c r="AO42" s="839"/>
      <c r="AR42" s="206"/>
      <c r="AS42" s="207"/>
      <c r="AT42" s="80"/>
      <c r="AU42" s="71"/>
      <c r="AV42" s="71"/>
      <c r="AX42" s="71"/>
      <c r="AY42" s="71"/>
      <c r="BA42" s="243"/>
      <c r="BB42" s="101"/>
      <c r="BC42" s="101"/>
      <c r="BD42" s="101"/>
      <c r="BE42" s="101"/>
    </row>
    <row r="43" spans="1:57" ht="15.75" customHeight="1" thickBot="1">
      <c r="A43" s="205"/>
      <c r="B43" s="258"/>
      <c r="C43" s="839"/>
      <c r="D43" s="839"/>
      <c r="E43" s="839"/>
      <c r="F43" s="839"/>
      <c r="G43" s="839"/>
      <c r="H43" s="839"/>
      <c r="I43" s="839"/>
      <c r="J43" s="839"/>
      <c r="K43" s="839"/>
      <c r="L43" s="839"/>
      <c r="M43" s="839"/>
      <c r="N43" s="839"/>
      <c r="O43" s="839"/>
      <c r="P43" s="839"/>
      <c r="Q43" s="839"/>
      <c r="R43" s="839"/>
      <c r="S43" s="839"/>
      <c r="T43" s="839"/>
      <c r="U43" s="839"/>
      <c r="V43" s="259"/>
      <c r="W43" s="846"/>
      <c r="X43" s="260"/>
      <c r="Y43" s="839"/>
      <c r="Z43" s="839"/>
      <c r="AA43" s="839"/>
      <c r="AB43" s="839"/>
      <c r="AC43" s="839"/>
      <c r="AD43" s="839"/>
      <c r="AE43" s="839"/>
      <c r="AF43" s="839"/>
      <c r="AG43" s="839"/>
      <c r="AH43" s="839"/>
      <c r="AI43" s="839"/>
      <c r="AJ43" s="839"/>
      <c r="AK43" s="839"/>
      <c r="AL43" s="839"/>
      <c r="AM43" s="839"/>
      <c r="AN43" s="839"/>
      <c r="AO43" s="839"/>
      <c r="AR43" s="206"/>
      <c r="AS43" s="207"/>
      <c r="AT43" s="80"/>
      <c r="AU43" s="71"/>
      <c r="AV43" s="71"/>
      <c r="AX43" s="71"/>
      <c r="AY43" s="71"/>
      <c r="BA43" s="243"/>
      <c r="BB43" s="101"/>
      <c r="BC43" s="101"/>
      <c r="BD43" s="101"/>
      <c r="BE43" s="101"/>
    </row>
    <row r="44" spans="1:57" ht="25.5" customHeight="1" thickBot="1">
      <c r="C44" s="50"/>
      <c r="D44" s="847" t="s">
        <v>40</v>
      </c>
      <c r="E44" s="847"/>
      <c r="F44" s="592" t="s">
        <v>41</v>
      </c>
      <c r="G44" s="593"/>
      <c r="H44" s="593"/>
      <c r="I44" s="593"/>
      <c r="J44" s="855" t="s">
        <v>41</v>
      </c>
      <c r="K44" s="856"/>
      <c r="L44" s="856"/>
      <c r="M44" s="856"/>
      <c r="N44" s="856"/>
      <c r="O44" s="857"/>
      <c r="P44" s="853" t="s">
        <v>121</v>
      </c>
      <c r="Q44" s="854"/>
      <c r="R44" s="833" t="s">
        <v>42</v>
      </c>
      <c r="S44" s="833"/>
      <c r="T44" s="833"/>
      <c r="U44" s="833"/>
      <c r="V44" s="792" t="s">
        <v>43</v>
      </c>
      <c r="W44" s="834" t="s">
        <v>142</v>
      </c>
      <c r="X44" s="780" t="s">
        <v>119</v>
      </c>
      <c r="Y44" s="833" t="s">
        <v>42</v>
      </c>
      <c r="Z44" s="833"/>
      <c r="AA44" s="833"/>
      <c r="AB44" s="833"/>
      <c r="AC44" s="208" t="s">
        <v>121</v>
      </c>
      <c r="AD44" s="209"/>
      <c r="AE44" s="855" t="s">
        <v>41</v>
      </c>
      <c r="AF44" s="856"/>
      <c r="AG44" s="856"/>
      <c r="AH44" s="856"/>
      <c r="AI44" s="856"/>
      <c r="AJ44" s="856"/>
      <c r="AK44" s="593"/>
      <c r="AL44" s="593"/>
      <c r="AM44" s="593"/>
      <c r="AN44" s="594"/>
      <c r="AO44" s="52"/>
      <c r="AR44" s="206"/>
      <c r="AS44" s="80"/>
      <c r="AT44" s="80"/>
      <c r="BA44" s="53">
        <v>1</v>
      </c>
      <c r="BB44" s="50">
        <v>1</v>
      </c>
      <c r="BC44" s="54">
        <v>2</v>
      </c>
      <c r="BD44" s="54">
        <v>3</v>
      </c>
      <c r="BE44" s="55">
        <v>4</v>
      </c>
    </row>
    <row r="45" spans="1:57" ht="15" customHeight="1" thickBot="1">
      <c r="C45" s="56"/>
      <c r="D45" s="847"/>
      <c r="E45" s="847"/>
      <c r="F45" s="784">
        <v>105</v>
      </c>
      <c r="G45" s="784"/>
      <c r="H45" s="789">
        <v>227</v>
      </c>
      <c r="I45" s="789"/>
      <c r="J45" s="789">
        <v>23</v>
      </c>
      <c r="K45" s="789"/>
      <c r="L45" s="789">
        <v>45</v>
      </c>
      <c r="M45" s="789"/>
      <c r="N45" s="789">
        <v>31</v>
      </c>
      <c r="O45" s="789"/>
      <c r="P45" s="835">
        <v>89</v>
      </c>
      <c r="Q45" s="790"/>
      <c r="R45" s="784">
        <v>7</v>
      </c>
      <c r="S45" s="784"/>
      <c r="T45" s="790">
        <v>5</v>
      </c>
      <c r="U45" s="790"/>
      <c r="V45" s="792"/>
      <c r="W45" s="834"/>
      <c r="X45" s="780"/>
      <c r="Y45" s="784">
        <v>4</v>
      </c>
      <c r="Z45" s="784"/>
      <c r="AA45" s="790">
        <v>8</v>
      </c>
      <c r="AB45" s="790"/>
      <c r="AC45" s="784">
        <v>82</v>
      </c>
      <c r="AD45" s="790"/>
      <c r="AE45" s="789">
        <v>36</v>
      </c>
      <c r="AF45" s="789"/>
      <c r="AG45" s="789">
        <v>42</v>
      </c>
      <c r="AH45" s="789"/>
      <c r="AI45" s="789">
        <v>26</v>
      </c>
      <c r="AJ45" s="789"/>
      <c r="AK45" s="789">
        <v>812</v>
      </c>
      <c r="AL45" s="789"/>
      <c r="AM45" s="790">
        <v>806</v>
      </c>
      <c r="AN45" s="790"/>
      <c r="AO45" s="59"/>
      <c r="AR45" s="210"/>
      <c r="AS45" s="80"/>
      <c r="AT45" s="80"/>
      <c r="BA45" s="60" t="s">
        <v>46</v>
      </c>
      <c r="BB45" s="573">
        <v>65</v>
      </c>
      <c r="BC45" s="573">
        <v>40</v>
      </c>
      <c r="BD45" s="573">
        <v>30</v>
      </c>
      <c r="BE45" s="590">
        <v>65</v>
      </c>
    </row>
    <row r="46" spans="1:57" ht="19.5" customHeight="1" thickBot="1">
      <c r="C46" s="56"/>
      <c r="D46" s="847"/>
      <c r="E46" s="847"/>
      <c r="F46" s="824" t="s">
        <v>17</v>
      </c>
      <c r="G46" s="824"/>
      <c r="H46" s="825" t="s">
        <v>17</v>
      </c>
      <c r="I46" s="825"/>
      <c r="J46" s="825" t="s">
        <v>17</v>
      </c>
      <c r="K46" s="825"/>
      <c r="L46" s="825" t="s">
        <v>17</v>
      </c>
      <c r="M46" s="825"/>
      <c r="N46" s="825" t="s">
        <v>17</v>
      </c>
      <c r="O46" s="825"/>
      <c r="P46" s="828" t="s">
        <v>121</v>
      </c>
      <c r="Q46" s="828"/>
      <c r="R46" s="828" t="s">
        <v>17</v>
      </c>
      <c r="S46" s="828"/>
      <c r="T46" s="829" t="s">
        <v>17</v>
      </c>
      <c r="U46" s="829"/>
      <c r="V46" s="792"/>
      <c r="W46" s="170">
        <v>18189</v>
      </c>
      <c r="X46" s="780"/>
      <c r="Y46" s="828" t="s">
        <v>17</v>
      </c>
      <c r="Z46" s="828"/>
      <c r="AA46" s="829" t="s">
        <v>17</v>
      </c>
      <c r="AB46" s="829"/>
      <c r="AC46" s="828" t="s">
        <v>121</v>
      </c>
      <c r="AD46" s="826"/>
      <c r="AE46" s="825" t="s">
        <v>17</v>
      </c>
      <c r="AF46" s="825"/>
      <c r="AG46" s="825" t="s">
        <v>17</v>
      </c>
      <c r="AH46" s="825"/>
      <c r="AI46" s="825" t="s">
        <v>17</v>
      </c>
      <c r="AJ46" s="825"/>
      <c r="AK46" s="825" t="s">
        <v>47</v>
      </c>
      <c r="AL46" s="825"/>
      <c r="AM46" s="841" t="s">
        <v>47</v>
      </c>
      <c r="AN46" s="841"/>
      <c r="AO46" s="59"/>
      <c r="AR46" s="212"/>
      <c r="AS46" s="80"/>
      <c r="AT46" s="80"/>
      <c r="AW46" s="118"/>
      <c r="AX46" s="118"/>
      <c r="BA46" s="60">
        <v>3</v>
      </c>
      <c r="BB46" s="50" t="s">
        <v>50</v>
      </c>
      <c r="BC46" s="54"/>
      <c r="BD46" s="54"/>
      <c r="BE46" s="55"/>
    </row>
    <row r="47" spans="1:57" ht="19.5" customHeight="1" thickBot="1">
      <c r="C47" s="66"/>
      <c r="D47" s="847"/>
      <c r="E47" s="847"/>
      <c r="F47" s="816" t="s">
        <v>51</v>
      </c>
      <c r="G47" s="816"/>
      <c r="H47" s="817" t="s">
        <v>51</v>
      </c>
      <c r="I47" s="817"/>
      <c r="J47" s="817" t="s">
        <v>51</v>
      </c>
      <c r="K47" s="817"/>
      <c r="L47" s="817" t="s">
        <v>51</v>
      </c>
      <c r="M47" s="817"/>
      <c r="N47" s="817" t="s">
        <v>51</v>
      </c>
      <c r="O47" s="817"/>
      <c r="P47" s="823" t="s">
        <v>51</v>
      </c>
      <c r="Q47" s="823"/>
      <c r="R47" s="823" t="s">
        <v>51</v>
      </c>
      <c r="S47" s="823"/>
      <c r="T47" s="815" t="s">
        <v>51</v>
      </c>
      <c r="U47" s="815"/>
      <c r="V47" s="792"/>
      <c r="W47" s="172" t="s">
        <v>52</v>
      </c>
      <c r="X47" s="780"/>
      <c r="Y47" s="823" t="s">
        <v>51</v>
      </c>
      <c r="Z47" s="823"/>
      <c r="AA47" s="815" t="s">
        <v>51</v>
      </c>
      <c r="AB47" s="815"/>
      <c r="AC47" s="823" t="s">
        <v>51</v>
      </c>
      <c r="AD47" s="821"/>
      <c r="AE47" s="817" t="s">
        <v>51</v>
      </c>
      <c r="AF47" s="817"/>
      <c r="AG47" s="817" t="s">
        <v>51</v>
      </c>
      <c r="AH47" s="817"/>
      <c r="AI47" s="817" t="s">
        <v>51</v>
      </c>
      <c r="AJ47" s="817"/>
      <c r="AK47" s="817" t="s">
        <v>51</v>
      </c>
      <c r="AL47" s="817"/>
      <c r="AM47" s="840" t="s">
        <v>51</v>
      </c>
      <c r="AN47" s="840"/>
      <c r="AO47" s="70"/>
      <c r="AR47" s="212"/>
      <c r="AS47" s="80"/>
      <c r="AT47" s="80"/>
      <c r="AU47" s="71"/>
      <c r="AV47" s="71"/>
      <c r="AW47" s="71"/>
      <c r="AX47" s="71" t="s">
        <v>53</v>
      </c>
      <c r="AY47" s="71" t="s">
        <v>54</v>
      </c>
      <c r="BA47" s="60">
        <v>4</v>
      </c>
      <c r="BB47" s="66" t="s">
        <v>55</v>
      </c>
      <c r="BC47" s="72" t="s">
        <v>56</v>
      </c>
      <c r="BD47" s="72" t="s">
        <v>57</v>
      </c>
      <c r="BE47" s="73" t="s">
        <v>58</v>
      </c>
    </row>
    <row r="48" spans="1:57" ht="38.25" customHeight="1" thickBot="1">
      <c r="C48" s="818" t="s">
        <v>59</v>
      </c>
      <c r="D48" s="819" t="s">
        <v>62</v>
      </c>
      <c r="E48" s="819"/>
      <c r="F48" s="217">
        <f>+AC48+Graph6!$E$53</f>
        <v>0.37053418803418803</v>
      </c>
      <c r="G48" s="174"/>
      <c r="H48" s="179">
        <f>+H39</f>
        <v>0.79236111111111107</v>
      </c>
      <c r="I48" s="174"/>
      <c r="J48" s="570">
        <f>+J39</f>
        <v>0.39583333333333331</v>
      </c>
      <c r="K48" s="174"/>
      <c r="L48" s="217"/>
      <c r="M48" s="174"/>
      <c r="N48" s="217"/>
      <c r="O48" s="174"/>
      <c r="P48" s="570">
        <f>+P39</f>
        <v>0.4375</v>
      </c>
      <c r="Q48" s="174"/>
      <c r="R48" s="179">
        <f>+R39</f>
        <v>0.47569444444444442</v>
      </c>
      <c r="S48" s="174"/>
      <c r="T48" s="179">
        <f>+T39</f>
        <v>0.30208333333333331</v>
      </c>
      <c r="U48" s="174"/>
      <c r="V48" s="175">
        <v>0</v>
      </c>
      <c r="W48" s="634" t="s">
        <v>16</v>
      </c>
      <c r="X48" s="248">
        <f>+X49+AY49</f>
        <v>246.24</v>
      </c>
      <c r="Y48" s="219">
        <f>(Y49+HLOOKUP(Y$41,$BB$44:$BE$58,$AU49,0)*1)+Graph6!T53</f>
        <v>0.31150641025641057</v>
      </c>
      <c r="Z48" s="174"/>
      <c r="AA48" s="219">
        <f>(AA49+HLOOKUP(AA$41,$BB$44:$BE$58,$AU49,0)*1)+Graph6!V53</f>
        <v>0.49900641025641024</v>
      </c>
      <c r="AB48" s="174"/>
      <c r="AC48" s="219">
        <f>(AC49+HLOOKUP(AC$41,$BB$44:$BE$58,$AU49,0)*1)+Graph6!X53</f>
        <v>0.37053418803418803</v>
      </c>
      <c r="AD48" s="174"/>
      <c r="AE48" s="219"/>
      <c r="AF48" s="174"/>
      <c r="AG48" s="219"/>
      <c r="AH48" s="174"/>
      <c r="AI48" s="219">
        <f>(AI49+HLOOKUP(AI$41,$BB$44:$BE$58,$AU49,0)*1)+Graph6!AD53</f>
        <v>0.48407407407407399</v>
      </c>
      <c r="AJ48" s="174"/>
      <c r="AK48" s="219"/>
      <c r="AL48" s="174"/>
      <c r="AM48" s="219"/>
      <c r="AN48" s="174"/>
      <c r="AO48" s="836" t="s">
        <v>60</v>
      </c>
      <c r="AR48" s="215"/>
      <c r="AS48" s="80"/>
      <c r="AT48" s="80"/>
      <c r="AU48" s="71"/>
      <c r="AV48" s="71"/>
      <c r="AW48" s="71"/>
      <c r="AX48" s="71"/>
      <c r="AY48" s="71">
        <f>1.8*160</f>
        <v>288</v>
      </c>
      <c r="BA48" s="60">
        <v>5</v>
      </c>
      <c r="BB48" s="50"/>
      <c r="BC48" s="54"/>
      <c r="BD48" s="54"/>
      <c r="BE48" s="55"/>
    </row>
    <row r="49" spans="1:57" ht="38.25" customHeight="1" thickBot="1">
      <c r="C49" s="818"/>
      <c r="D49" s="837">
        <v>39</v>
      </c>
      <c r="E49" s="837"/>
      <c r="F49" s="179">
        <f>(F48+HLOOKUP(F$41,$BB$44:$BE$58,$AU49,0)*1)+Graph6!E54</f>
        <v>0.37365918803418802</v>
      </c>
      <c r="G49" s="226" t="str">
        <f>IF(G97=0,"",G97)</f>
        <v/>
      </c>
      <c r="H49" s="179">
        <f>(H48+HLOOKUP(H$41,$BB$44:$BE$58,$AU49,0)*1)+Graph6!E54</f>
        <v>0.79548611111111112</v>
      </c>
      <c r="I49" s="226"/>
      <c r="J49" s="570">
        <f>(J48+HLOOKUP(J$41,$BB$44:$BE$58,$AU49,0)*1)+Graph6!H54</f>
        <v>0.3989583333333333</v>
      </c>
      <c r="K49" s="226" t="str">
        <f>IF(K97=0,"",K97)</f>
        <v/>
      </c>
      <c r="L49" s="179"/>
      <c r="M49" s="226" t="str">
        <f>IF(M97=0,"",M97)</f>
        <v/>
      </c>
      <c r="N49" s="179"/>
      <c r="O49" s="226" t="str">
        <f>IF(O97=0,"",O97)</f>
        <v/>
      </c>
      <c r="P49" s="570">
        <f>(P48+HLOOKUP(P$41,$BB$44:$BE$58,$AU49,0)*1)+Graph6!N54</f>
        <v>0.43942307692307692</v>
      </c>
      <c r="Q49" s="226" t="str">
        <f>IF(Q97=0,"",Q97)</f>
        <v/>
      </c>
      <c r="R49" s="179">
        <f>(R48+HLOOKUP(R$41,$BB$44:$BE$58,$AU49,0)*1)+Graph6!P54</f>
        <v>0.48108974358974355</v>
      </c>
      <c r="S49" s="230">
        <v>26</v>
      </c>
      <c r="T49" s="570">
        <f>(T48+HLOOKUP(T$41,$BB$44:$BE$58,$AU49,0)*1)+Graph6!R54</f>
        <v>0.30747863247863244</v>
      </c>
      <c r="U49" s="226">
        <v>4</v>
      </c>
      <c r="V49" s="178">
        <f>+V48+AY49</f>
        <v>43.2</v>
      </c>
      <c r="W49" s="180" t="s">
        <v>30</v>
      </c>
      <c r="X49" s="181">
        <f>+X50+AY50</f>
        <v>203.04</v>
      </c>
      <c r="Y49" s="219">
        <f>(Y51+HLOOKUP(Y$41,$BB$44:$BE$58,$AU50,0)*1)+Graph6!T54</f>
        <v>0.30958333333333365</v>
      </c>
      <c r="Z49" s="226">
        <v>5</v>
      </c>
      <c r="AA49" s="219">
        <f>(AA51+HLOOKUP(AA$41,$BB$44:$BE$58,$AU50,0)*1)+Graph6!V54</f>
        <v>0.49708333333333332</v>
      </c>
      <c r="AB49" s="226"/>
      <c r="AC49" s="219">
        <f>(AC51+HLOOKUP(AC$41,$BB$44:$BE$58,$AU50,0)*1)+Graph6!X54</f>
        <v>0.36861111111111111</v>
      </c>
      <c r="AD49" s="226"/>
      <c r="AE49" s="219"/>
      <c r="AF49" s="226"/>
      <c r="AG49" s="219"/>
      <c r="AH49" s="226"/>
      <c r="AI49" s="219">
        <f>(AI51+HLOOKUP(AI$41,$BB$44:$BE$58,$AU50,0)*1)+Graph6!AD54</f>
        <v>0.480949074074074</v>
      </c>
      <c r="AJ49" s="226">
        <v>7</v>
      </c>
      <c r="AK49" s="219">
        <f>(AK51+HLOOKUP(AK$41,$BB$44:$BE$58,$AU50,0)*1)+Graph6!AD54</f>
        <v>3.0954861111111107E-2</v>
      </c>
      <c r="AL49" s="226"/>
      <c r="AM49" s="219">
        <f>(AM50+HLOOKUP(AM$41,$BB$44:$BE$58,$AU50,0)*1)+Graph6!AF54</f>
        <v>0.79902777777777778</v>
      </c>
      <c r="AN49" s="226"/>
      <c r="AO49" s="836"/>
      <c r="AR49" s="215"/>
      <c r="AS49" s="80"/>
      <c r="AT49" s="80"/>
      <c r="AU49" s="71">
        <v>6</v>
      </c>
      <c r="AV49" s="71"/>
      <c r="AW49" s="71"/>
      <c r="AX49" s="99">
        <v>10</v>
      </c>
      <c r="AY49" s="71">
        <f t="shared" ref="AY49:AY57" si="6">+AX49*$AY$10*$AY$5/100</f>
        <v>43.2</v>
      </c>
      <c r="BA49" s="60">
        <v>6</v>
      </c>
      <c r="BB49" s="100">
        <f t="shared" ref="BB49:BE57" si="7">($AX49*60/BB$45*$BB$5)/1440</f>
        <v>1.9230769230769227E-3</v>
      </c>
      <c r="BC49" s="101">
        <f t="shared" si="7"/>
        <v>3.1250000000000002E-3</v>
      </c>
      <c r="BD49" s="101">
        <f t="shared" si="7"/>
        <v>4.1666666666666666E-3</v>
      </c>
      <c r="BE49" s="102">
        <f t="shared" si="7"/>
        <v>1.9230769230769227E-3</v>
      </c>
    </row>
    <row r="50" spans="1:57" ht="38.25" customHeight="1" thickBot="1">
      <c r="C50" s="818"/>
      <c r="D50" s="837">
        <v>7</v>
      </c>
      <c r="E50" s="837"/>
      <c r="F50" s="179">
        <f>(F49+HLOOKUP(F$41,$BB$44:$BE$58,$AU50,0)*1)+Graph6!E55</f>
        <v>0.377096688034188</v>
      </c>
      <c r="G50" s="230" t="str">
        <f>IF(G98=0,"",G98)</f>
        <v/>
      </c>
      <c r="H50" s="179"/>
      <c r="I50" s="230"/>
      <c r="J50" s="570"/>
      <c r="K50" s="230" t="str">
        <f>IF(K98=0,"",K98)</f>
        <v/>
      </c>
      <c r="L50" s="179">
        <f>+L39</f>
        <v>0.46527777777777773</v>
      </c>
      <c r="M50" s="226" t="str">
        <f>IF(M98=0,"",M98)</f>
        <v/>
      </c>
      <c r="N50" s="179"/>
      <c r="O50" s="226" t="str">
        <f>IF(O98=0,"",O98)</f>
        <v/>
      </c>
      <c r="P50" s="570"/>
      <c r="Q50" s="226" t="str">
        <f>IF(Q98=0,"",Q98)</f>
        <v/>
      </c>
      <c r="R50" s="179"/>
      <c r="S50" s="230" t="str">
        <f>IF(S98=0,"",S98)</f>
        <v/>
      </c>
      <c r="T50" s="570"/>
      <c r="U50" s="230"/>
      <c r="V50" s="183">
        <f>+V49+AY50</f>
        <v>90.72</v>
      </c>
      <c r="W50" s="262" t="s">
        <v>24</v>
      </c>
      <c r="X50" s="185">
        <f>+X51+AY51</f>
        <v>155.51999999999998</v>
      </c>
      <c r="Y50" s="219"/>
      <c r="Z50" s="230"/>
      <c r="AA50" s="219"/>
      <c r="AB50" s="230"/>
      <c r="AC50" s="219"/>
      <c r="AD50" s="230"/>
      <c r="AE50" s="219"/>
      <c r="AF50" s="230"/>
      <c r="AG50" s="219">
        <f>(AG51+HLOOKUP(AG$41,$BB$44:$BE$58,$AU52,0)*1)+Graph6!Z55</f>
        <v>0.45697916666666671</v>
      </c>
      <c r="AH50" s="230"/>
      <c r="AI50" s="219"/>
      <c r="AJ50" s="230"/>
      <c r="AK50" s="219"/>
      <c r="AL50" s="230"/>
      <c r="AM50" s="219">
        <f>+AM39</f>
        <v>0.7944444444444444</v>
      </c>
      <c r="AN50" s="230"/>
      <c r="AO50" s="836"/>
      <c r="AR50" s="215"/>
      <c r="AS50" s="80"/>
      <c r="AT50" s="80"/>
      <c r="AU50" s="71">
        <v>7</v>
      </c>
      <c r="AV50" s="71"/>
      <c r="AW50" s="71" t="s">
        <v>586</v>
      </c>
      <c r="AX50" s="99">
        <v>11</v>
      </c>
      <c r="AY50" s="71">
        <f t="shared" si="6"/>
        <v>47.52</v>
      </c>
      <c r="BA50" s="60">
        <v>7</v>
      </c>
      <c r="BB50" s="100">
        <f t="shared" si="7"/>
        <v>2.1153846153846153E-3</v>
      </c>
      <c r="BC50" s="101">
        <f t="shared" si="7"/>
        <v>3.4375E-3</v>
      </c>
      <c r="BD50" s="101">
        <f t="shared" si="7"/>
        <v>4.5833333333333334E-3</v>
      </c>
      <c r="BE50" s="102">
        <f t="shared" si="7"/>
        <v>2.1153846153846153E-3</v>
      </c>
    </row>
    <row r="51" spans="1:57" ht="38.25" customHeight="1" thickBot="1">
      <c r="C51" s="818"/>
      <c r="D51" s="837">
        <v>54</v>
      </c>
      <c r="E51" s="837"/>
      <c r="F51" s="179"/>
      <c r="G51" s="230" t="str">
        <f>IF(G99=0,"",G99)</f>
        <v/>
      </c>
      <c r="H51" s="179">
        <f>(H49+HLOOKUP(H$41,$BB$44:$BE$58,$AU51,0)*1)+Graph6!E56</f>
        <v>0.80017361111111107</v>
      </c>
      <c r="I51" s="230"/>
      <c r="J51" s="570">
        <f>(J49+HLOOKUP(J$41,$BB$44:$BE$58,$AU51,0)*1)+Graph6!H56</f>
        <v>0.40364583333333331</v>
      </c>
      <c r="K51" s="230" t="str">
        <f>IF(K99=0,"",K99)</f>
        <v/>
      </c>
      <c r="L51" s="570">
        <f>(L50+HLOOKUP(L$41,$BB$44:$BE$58,$AU51,0)*1)+Graph6!I56</f>
        <v>0.46996527777777775</v>
      </c>
      <c r="M51" s="226">
        <v>26</v>
      </c>
      <c r="N51" s="179"/>
      <c r="O51" s="226" t="str">
        <f>IF(O99=0,"",O99)</f>
        <v/>
      </c>
      <c r="P51" s="570">
        <f>(P49+HLOOKUP(P$41,$BB$44:$BE$58,$AU51,0)*1)+Graph6!N56</f>
        <v>0.44230769230769229</v>
      </c>
      <c r="Q51" s="226" t="str">
        <f>IF(Q99=0,"",Q99)</f>
        <v/>
      </c>
      <c r="R51" s="179">
        <f>(R49+HLOOKUP(R$41,$BB$44:$BE$58,$AU51,0)*1)+Graph6!P56</f>
        <v>0.48397435897435892</v>
      </c>
      <c r="S51" s="230" t="str">
        <f>IF(S99=0,"",S99)</f>
        <v/>
      </c>
      <c r="T51" s="570">
        <f>(T49+HLOOKUP(T$41,$BB$44:$BE$58,$AU51,0)*1)+Graph6!R56</f>
        <v>0.31036324786324782</v>
      </c>
      <c r="U51" s="230" t="str">
        <f>IF(U99=0,"",U99)</f>
        <v/>
      </c>
      <c r="V51" s="183">
        <f>+V50+AY51</f>
        <v>155.51999999999998</v>
      </c>
      <c r="W51" s="180" t="s">
        <v>180</v>
      </c>
      <c r="X51" s="185">
        <f>+X53+AY53</f>
        <v>90.72</v>
      </c>
      <c r="Y51" s="219">
        <f>(Y53+HLOOKUP(Y$41,$BB$44:$BE$58,$AU53,0)*1)+Graph6!T56</f>
        <v>0.30399572649572681</v>
      </c>
      <c r="Z51" s="230"/>
      <c r="AA51" s="219">
        <f>(AA53+HLOOKUP(AA$41,$BB$44:$BE$58,$AU53,0)*1)+Graph6!V56</f>
        <v>0.49149572649572648</v>
      </c>
      <c r="AB51" s="230"/>
      <c r="AC51" s="219">
        <f>(AC53+HLOOKUP(AC$41,$BB$44:$BE$58,$AU53,0)*1)+Graph6!X56</f>
        <v>0.36649572649572648</v>
      </c>
      <c r="AD51" s="230"/>
      <c r="AE51" s="219"/>
      <c r="AF51" s="230"/>
      <c r="AG51" s="219">
        <f>(AG52+HLOOKUP(AG$41,$BB$44:$BE$58,$AU53,0)*1)+Graph6!Z56</f>
        <v>0.45291666666666669</v>
      </c>
      <c r="AH51" s="230"/>
      <c r="AI51" s="219">
        <f>(AI53+HLOOKUP(AI$41,$BB$44:$BE$58,$AU53,0)*1)+Graph6!AD56</f>
        <v>0.4705671296296296</v>
      </c>
      <c r="AJ51" s="230">
        <v>45</v>
      </c>
      <c r="AK51" s="219">
        <f>(AK53+HLOOKUP(AK$41,$BB$44:$BE$58,$AU53,0)*1)+Graph6!AD56</f>
        <v>2.0572916666666663E-2</v>
      </c>
      <c r="AL51" s="230"/>
      <c r="AM51" s="219"/>
      <c r="AN51" s="230"/>
      <c r="AO51" s="836"/>
      <c r="AR51" s="215"/>
      <c r="AS51" s="80"/>
      <c r="AT51" s="80"/>
      <c r="AU51" s="71">
        <v>8</v>
      </c>
      <c r="AV51" s="71"/>
      <c r="AW51" s="71" t="s">
        <v>587</v>
      </c>
      <c r="AX51" s="99">
        <v>15</v>
      </c>
      <c r="AY51" s="71">
        <f t="shared" si="6"/>
        <v>64.8</v>
      </c>
      <c r="BA51" s="60">
        <v>8</v>
      </c>
      <c r="BB51" s="100">
        <f t="shared" si="7"/>
        <v>2.8846153846153848E-3</v>
      </c>
      <c r="BC51" s="101">
        <f t="shared" si="7"/>
        <v>4.6874999999999998E-3</v>
      </c>
      <c r="BD51" s="101">
        <f t="shared" si="7"/>
        <v>6.2500000000000003E-3</v>
      </c>
      <c r="BE51" s="102">
        <f t="shared" si="7"/>
        <v>2.8846153846153848E-3</v>
      </c>
    </row>
    <row r="52" spans="1:57" s="126" customFormat="1" ht="38.25" customHeight="1" thickBot="1">
      <c r="C52" s="818"/>
      <c r="D52" s="837" t="s">
        <v>62</v>
      </c>
      <c r="E52" s="837"/>
      <c r="F52" s="570"/>
      <c r="G52" s="230" t="str">
        <f>IF(G100=0,"",G100)</f>
        <v/>
      </c>
      <c r="H52" s="570">
        <f>(H50+HLOOKUP(H$41,$BB$44:$BE$58,$AU52,0)*1)+Graph6!E57</f>
        <v>4.0625000000000001E-3</v>
      </c>
      <c r="I52" s="230"/>
      <c r="J52" s="570"/>
      <c r="K52" s="230" t="str">
        <f>IF(K100=0,"",K100)</f>
        <v/>
      </c>
      <c r="L52" s="570">
        <f>(L51+HLOOKUP(L$41,$BB$44:$BE$58,$AU52,0)*1)+Graph6!I57</f>
        <v>0.47402777777777777</v>
      </c>
      <c r="M52" s="568" t="str">
        <f>IF(M100=0,"",M100)</f>
        <v/>
      </c>
      <c r="N52" s="570">
        <f>+N39</f>
        <v>0.41666666666666669</v>
      </c>
      <c r="O52" s="568" t="str">
        <f>IF(O100=0,"",O100)</f>
        <v/>
      </c>
      <c r="P52" s="570"/>
      <c r="Q52" s="568" t="str">
        <f>IF(Q100=0,"",Q100)</f>
        <v/>
      </c>
      <c r="R52" s="570"/>
      <c r="S52" s="230" t="str">
        <f>IF(S100=0,"",S100)</f>
        <v/>
      </c>
      <c r="T52" s="570"/>
      <c r="U52" s="230" t="str">
        <f>IF(U100=0,"",U100)</f>
        <v/>
      </c>
      <c r="V52" s="571">
        <f>+V51+AY52</f>
        <v>211.67999999999998</v>
      </c>
      <c r="W52" s="635" t="s">
        <v>15</v>
      </c>
      <c r="X52" s="572">
        <f>+X54+AY54</f>
        <v>49.68</v>
      </c>
      <c r="Y52" s="219"/>
      <c r="Z52" s="230"/>
      <c r="AA52" s="219"/>
      <c r="AB52" s="230"/>
      <c r="AC52" s="219"/>
      <c r="AD52" s="230"/>
      <c r="AE52" s="219">
        <f>(AE53+HLOOKUP(AE$41,$BB$44:$BE$58,$AU53,0)*1)+Graph6!X56</f>
        <v>0.44418402777777777</v>
      </c>
      <c r="AF52" s="230"/>
      <c r="AG52" s="219">
        <f>+AG39</f>
        <v>0.44791666666666669</v>
      </c>
      <c r="AH52" s="230"/>
      <c r="AI52" s="219"/>
      <c r="AJ52" s="230"/>
      <c r="AK52" s="219"/>
      <c r="AL52" s="230"/>
      <c r="AM52" s="219"/>
      <c r="AN52" s="230"/>
      <c r="AO52" s="836"/>
      <c r="AR52" s="215"/>
      <c r="AS52" s="80"/>
      <c r="AT52" s="80"/>
      <c r="AU52" s="71">
        <v>9</v>
      </c>
      <c r="AV52" s="71"/>
      <c r="AW52" s="71" t="s">
        <v>588</v>
      </c>
      <c r="AX52" s="99">
        <v>13</v>
      </c>
      <c r="AY52" s="71">
        <f t="shared" si="6"/>
        <v>56.16</v>
      </c>
      <c r="BA52" s="591">
        <v>9</v>
      </c>
      <c r="BB52" s="100">
        <f t="shared" si="7"/>
        <v>2.4999999999999996E-3</v>
      </c>
      <c r="BC52" s="101">
        <f t="shared" si="7"/>
        <v>4.0625000000000001E-3</v>
      </c>
      <c r="BD52" s="101">
        <f t="shared" si="7"/>
        <v>5.4166666666666669E-3</v>
      </c>
      <c r="BE52" s="102">
        <f t="shared" si="7"/>
        <v>2.4999999999999996E-3</v>
      </c>
    </row>
    <row r="53" spans="1:57" ht="38.25" customHeight="1" thickBot="1">
      <c r="C53" s="818"/>
      <c r="D53" s="837">
        <v>54</v>
      </c>
      <c r="E53" s="837"/>
      <c r="F53" s="179"/>
      <c r="G53" s="230"/>
      <c r="H53" s="179">
        <f>(H51+HLOOKUP(H$41,$BB$44:$BE$58,$AU53,0)*1)+Graph6!E57</f>
        <v>0.80517361111111108</v>
      </c>
      <c r="I53" s="230"/>
      <c r="J53" s="605">
        <f>(J51+HLOOKUP(J$41,$BB$44:$BE$58,$AU53,0)*1)+Graph6!H57</f>
        <v>0.40864583333333332</v>
      </c>
      <c r="K53" s="230"/>
      <c r="L53" s="179"/>
      <c r="M53" s="226"/>
      <c r="N53" s="605">
        <f>(N52+HLOOKUP(N$41,$BB$44:$BE$58,$AU53,0)*1)+Graph6!K57</f>
        <v>0.42166666666666669</v>
      </c>
      <c r="O53" s="226"/>
      <c r="P53" s="605">
        <f>(P51+HLOOKUP(P$41,$BB$44:$BE$58,$AU53,0)*1)+Graph6!N57</f>
        <v>0.44538461538461538</v>
      </c>
      <c r="Q53" s="226"/>
      <c r="R53" s="570">
        <f>(R51+HLOOKUP(R$41,$BB$44:$BE$58,$AU53,0)*1)+Graph6!P57</f>
        <v>0.48705128205128201</v>
      </c>
      <c r="S53" s="230">
        <v>8</v>
      </c>
      <c r="T53" s="570">
        <f>(T51+HLOOKUP(T$41,$BB$44:$BE$58,$AU53,0)*1)+Graph6!R57</f>
        <v>0.3134401709401709</v>
      </c>
      <c r="U53" s="230" t="str">
        <f>IF(U100=0,"",U100)</f>
        <v/>
      </c>
      <c r="V53" s="183">
        <f>+V51+AY53</f>
        <v>224.64</v>
      </c>
      <c r="W53" s="263" t="s">
        <v>126</v>
      </c>
      <c r="X53" s="185">
        <f>+X56+AY56</f>
        <v>21.6</v>
      </c>
      <c r="Y53" s="219">
        <f>(Y54+HLOOKUP(Y$41,$BB$44:$BE$58,$AU55,0)*1)+Graph6!T58</f>
        <v>0.30091880341880373</v>
      </c>
      <c r="Z53" s="230"/>
      <c r="AA53" s="219">
        <f>(AA54+HLOOKUP(AA$41,$BB$44:$BE$58,$AU55,0)*1)+Graph6!V58</f>
        <v>0.48841880341880339</v>
      </c>
      <c r="AB53" s="230">
        <v>7</v>
      </c>
      <c r="AC53" s="606">
        <f>(AC54+HLOOKUP(AC$41,$BB$44:$BE$58,$AU55,0)*1)+Graph6!X58</f>
        <v>0.36341880341880339</v>
      </c>
      <c r="AD53" s="230"/>
      <c r="AE53" s="606">
        <f>(AE54+HLOOKUP(AE$41,$BB$44:$BE$58,$AU54,0)*1)+Graph6!X57</f>
        <v>0.43918402777777776</v>
      </c>
      <c r="AF53" s="230"/>
      <c r="AG53" s="219"/>
      <c r="AH53" s="230"/>
      <c r="AI53" s="606">
        <f>(AI54+HLOOKUP(AI$41,$BB$44:$BE$58,$AU55,0)*1)+Graph6!AD58</f>
        <v>0.46556712962962959</v>
      </c>
      <c r="AJ53" s="230"/>
      <c r="AK53" s="219">
        <f>(AK54+HLOOKUP(AK$41,$BB$44:$BE$58,$AU54,0)*1)+Graph6!AD57</f>
        <v>1.5572916666666665E-2</v>
      </c>
      <c r="AL53" s="230"/>
      <c r="AM53" s="219"/>
      <c r="AN53" s="230"/>
      <c r="AO53" s="836"/>
      <c r="AR53" s="215"/>
      <c r="AS53" s="80"/>
      <c r="AT53" s="80"/>
      <c r="AU53" s="71">
        <v>10</v>
      </c>
      <c r="AV53" s="71"/>
      <c r="AW53" s="71" t="s">
        <v>589</v>
      </c>
      <c r="AX53" s="99">
        <v>16</v>
      </c>
      <c r="AY53" s="71">
        <f t="shared" si="6"/>
        <v>69.12</v>
      </c>
      <c r="BA53" s="591">
        <v>10</v>
      </c>
      <c r="BB53" s="100">
        <f t="shared" si="7"/>
        <v>3.0769230769230769E-3</v>
      </c>
      <c r="BC53" s="101">
        <f t="shared" si="7"/>
        <v>4.9999999999999992E-3</v>
      </c>
      <c r="BD53" s="101">
        <f t="shared" si="7"/>
        <v>6.6666666666666662E-3</v>
      </c>
      <c r="BE53" s="102">
        <f t="shared" si="7"/>
        <v>3.0769230769230769E-3</v>
      </c>
    </row>
    <row r="54" spans="1:57" ht="38.25" customHeight="1" thickBot="1">
      <c r="C54" s="818"/>
      <c r="D54" s="837">
        <v>30</v>
      </c>
      <c r="E54" s="837"/>
      <c r="F54" s="179"/>
      <c r="G54" s="230"/>
      <c r="H54" s="179">
        <f>(H53+HLOOKUP(H$41,$BB$44:$BE$58,$AU54,0)*1)+Graph6!E58</f>
        <v>0.80876736111111103</v>
      </c>
      <c r="I54" s="230"/>
      <c r="J54" s="570">
        <f>(J53+HLOOKUP(J$41,$BB$44:$BE$58,$AU54,0)*1)+Graph6!H58</f>
        <v>0.41223958333333333</v>
      </c>
      <c r="K54" s="230" t="str">
        <f>IF(K101=0,"",K101)</f>
        <v/>
      </c>
      <c r="L54" s="179"/>
      <c r="M54" s="226" t="str">
        <f>IF(M101=0,"",M101)</f>
        <v/>
      </c>
      <c r="N54" s="570">
        <f>(N53+HLOOKUP(N$41,$BB$44:$BE$58,$AU54,0)*1)+Graph6!K58</f>
        <v>0.4252604166666667</v>
      </c>
      <c r="O54" s="226" t="str">
        <f>IF(O101=0,"",O101)</f>
        <v/>
      </c>
      <c r="P54" s="570">
        <f>(P53+HLOOKUP(P$41,$BB$44:$BE$58,$AU54,0)*1)+Graph6!N58</f>
        <v>0.44759615384615387</v>
      </c>
      <c r="Q54" s="226" t="str">
        <f>IF(Q101=0,"",Q101)</f>
        <v/>
      </c>
      <c r="R54" s="570">
        <f>(R53+HLOOKUP(R$41,$BB$44:$BE$58,$AU54,0)*1)+Graph6!P58</f>
        <v>0.49273504273504271</v>
      </c>
      <c r="S54" s="230"/>
      <c r="T54" s="570">
        <f>(T53+HLOOKUP(T$41,$BB$44:$BE$58,$AU54,0)*1)+Graph6!R58</f>
        <v>0.3191239316239316</v>
      </c>
      <c r="U54" s="230" t="str">
        <f>IF(U101=0,"",U101)</f>
        <v/>
      </c>
      <c r="V54" s="183">
        <f>+V53+AY54</f>
        <v>274.32</v>
      </c>
      <c r="W54" s="262" t="s">
        <v>23</v>
      </c>
      <c r="X54" s="185">
        <f>+X57+AY57</f>
        <v>0</v>
      </c>
      <c r="Y54" s="219">
        <f>(Y56+HLOOKUP(Y$41,$BB$44:$BE$58,$AU56,0)*1)+Graph6!T59</f>
        <v>0.29610042735042769</v>
      </c>
      <c r="Z54" s="230"/>
      <c r="AA54" s="219">
        <f>(AA56+HLOOKUP(AA$41,$BB$44:$BE$58,$AU56,0)*1)+Graph6!V59</f>
        <v>0.48360042735042735</v>
      </c>
      <c r="AB54" s="230"/>
      <c r="AC54" s="219">
        <f>(AC56+HLOOKUP(AC$41,$BB$44:$BE$58,$AU56,0)*1)+Graph6!X59</f>
        <v>0.36207264957264956</v>
      </c>
      <c r="AD54" s="230"/>
      <c r="AE54" s="219">
        <f>(AE55+HLOOKUP(AE$41,$BB$44:$BE$58,$AU56,0)*1)+Graph6!X58</f>
        <v>0.43559027777777776</v>
      </c>
      <c r="AF54" s="230"/>
      <c r="AG54" s="219"/>
      <c r="AH54" s="230"/>
      <c r="AI54" s="219">
        <f>(AI56+HLOOKUP(AI$41,$BB$44:$BE$58,$AU56,0)*1)+Graph6!AD59</f>
        <v>0.45643518518518517</v>
      </c>
      <c r="AJ54" s="230"/>
      <c r="AK54" s="219">
        <f>(AK56+HLOOKUP(AK$41,$BB$44:$BE$58,$AU56,0)*1)+Graph6!AD58</f>
        <v>1.1979166666666666E-2</v>
      </c>
      <c r="AL54" s="230"/>
      <c r="AM54" s="219"/>
      <c r="AN54" s="230"/>
      <c r="AO54" s="836"/>
      <c r="AR54" s="215"/>
      <c r="AS54" s="80"/>
      <c r="AT54" s="80"/>
      <c r="AU54" s="71">
        <v>11</v>
      </c>
      <c r="AV54" s="71"/>
      <c r="AW54" s="71"/>
      <c r="AX54" s="99">
        <v>11.5</v>
      </c>
      <c r="AY54" s="71">
        <f t="shared" si="6"/>
        <v>49.68</v>
      </c>
      <c r="BA54" s="591">
        <v>11</v>
      </c>
      <c r="BB54" s="100">
        <f t="shared" si="7"/>
        <v>2.2115384615384614E-3</v>
      </c>
      <c r="BC54" s="101">
        <f t="shared" si="7"/>
        <v>3.5937499999999997E-3</v>
      </c>
      <c r="BD54" s="101">
        <f t="shared" si="7"/>
        <v>4.7916666666666663E-3</v>
      </c>
      <c r="BE54" s="102">
        <f t="shared" si="7"/>
        <v>2.2115384615384614E-3</v>
      </c>
    </row>
    <row r="55" spans="1:57" s="126" customFormat="1" ht="38.25" customHeight="1" thickBot="1">
      <c r="C55" s="818"/>
      <c r="D55" s="837">
        <v>8</v>
      </c>
      <c r="E55" s="837"/>
      <c r="F55" s="570"/>
      <c r="G55" s="230"/>
      <c r="H55" s="570">
        <f>(H54+HLOOKUP(H$41,$BB$44:$BE$58,$AU55,0)*1)+Graph6!E59</f>
        <v>0.81095486111111104</v>
      </c>
      <c r="I55" s="230"/>
      <c r="J55" s="570"/>
      <c r="K55" s="230" t="str">
        <f>IF(K102=0,"",K102)</f>
        <v/>
      </c>
      <c r="L55" s="570"/>
      <c r="M55" s="568" t="str">
        <f>IF(M102=0,"",M102)</f>
        <v/>
      </c>
      <c r="N55" s="570">
        <f>(N54+HLOOKUP(N$41,$BB$44:$BE$58,$AU55,0)*1)+Graph6!K59</f>
        <v>0.42744791666666671</v>
      </c>
      <c r="O55" s="568" t="str">
        <f>IF(O102=0,"",O102)</f>
        <v/>
      </c>
      <c r="P55" s="570"/>
      <c r="Q55" s="568" t="str">
        <f>IF(Q102=0,"",Q102)</f>
        <v/>
      </c>
      <c r="R55" s="570"/>
      <c r="S55" s="230"/>
      <c r="T55" s="570"/>
      <c r="U55" s="230" t="str">
        <f>IF(U102=0,"",U102)</f>
        <v/>
      </c>
      <c r="V55" s="571">
        <f>+V54+AY55</f>
        <v>304.56</v>
      </c>
      <c r="W55" s="569" t="s">
        <v>553</v>
      </c>
      <c r="X55" s="572">
        <f>+X58+AY58</f>
        <v>0</v>
      </c>
      <c r="Y55" s="219"/>
      <c r="Z55" s="230"/>
      <c r="AA55" s="219"/>
      <c r="AB55" s="230"/>
      <c r="AC55" s="219"/>
      <c r="AD55" s="230"/>
      <c r="AE55" s="219">
        <f>+AE39</f>
        <v>0.43402777777777773</v>
      </c>
      <c r="AF55" s="230"/>
      <c r="AG55" s="219"/>
      <c r="AH55" s="230"/>
      <c r="AI55" s="219"/>
      <c r="AJ55" s="230"/>
      <c r="AK55" s="219"/>
      <c r="AL55" s="230"/>
      <c r="AM55" s="219"/>
      <c r="AN55" s="230"/>
      <c r="AO55" s="836"/>
      <c r="AR55" s="215"/>
      <c r="AS55" s="80"/>
      <c r="AT55" s="80"/>
      <c r="AU55" s="71">
        <v>12</v>
      </c>
      <c r="AV55" s="71"/>
      <c r="AW55" s="71" t="s">
        <v>590</v>
      </c>
      <c r="AX55" s="99">
        <v>7</v>
      </c>
      <c r="AY55" s="71">
        <f t="shared" si="6"/>
        <v>30.24</v>
      </c>
      <c r="BA55" s="591">
        <v>12</v>
      </c>
      <c r="BB55" s="100">
        <f t="shared" si="7"/>
        <v>1.3461538461538461E-3</v>
      </c>
      <c r="BC55" s="101">
        <f t="shared" si="7"/>
        <v>2.1874999999999998E-3</v>
      </c>
      <c r="BD55" s="101">
        <f t="shared" si="7"/>
        <v>2.9166666666666668E-3</v>
      </c>
      <c r="BE55" s="102">
        <f t="shared" si="7"/>
        <v>1.3461538461538461E-3</v>
      </c>
    </row>
    <row r="56" spans="1:57" ht="38.25" customHeight="1" thickBot="1">
      <c r="C56" s="818"/>
      <c r="D56" s="838" t="s">
        <v>62</v>
      </c>
      <c r="E56" s="838"/>
      <c r="F56" s="179"/>
      <c r="G56" s="230" t="str">
        <f>IF(G101=0,"",G101)</f>
        <v/>
      </c>
      <c r="H56" s="179">
        <f>(H54+HLOOKUP(H$41,$BB$44:$BE$58,$AU56,0)*1)+Graph6!E59</f>
        <v>0.81032986111111105</v>
      </c>
      <c r="I56" s="230"/>
      <c r="J56" s="570">
        <f>(J54+HLOOKUP(J$41,$BB$44:$BE$58,$AU56,0)*1)+Graph6!H61</f>
        <v>0.41380208333333335</v>
      </c>
      <c r="K56" s="230" t="str">
        <f>IF(K101=0,"",K101)</f>
        <v/>
      </c>
      <c r="L56" s="179"/>
      <c r="M56" s="226" t="str">
        <f>IF(M102=0,"",M102)</f>
        <v/>
      </c>
      <c r="N56" s="179"/>
      <c r="O56" s="226" t="str">
        <f>IF(O102=0,"",O102)</f>
        <v/>
      </c>
      <c r="P56" s="570">
        <f>(P54+HLOOKUP(P$41,$BB$44:$BE$58,$AU56,0)*1)+Graph6!N61</f>
        <v>0.44855769230769232</v>
      </c>
      <c r="Q56" s="226" t="str">
        <f>IF(Q102=0,"",Q102)</f>
        <v/>
      </c>
      <c r="R56" s="570">
        <f>(R54+HLOOKUP(R$41,$BB$44:$BE$58,$AU56,0)*1)+Graph6!P61</f>
        <v>0.49369658119658116</v>
      </c>
      <c r="S56" s="230" t="str">
        <f>IF(S101=0,"",S101)</f>
        <v/>
      </c>
      <c r="T56" s="570">
        <f>(T54+HLOOKUP(T$41,$BB$44:$BE$58,$AU56,0)*1)+Graph6!R61</f>
        <v>0.32008547008547006</v>
      </c>
      <c r="U56" s="230" t="str">
        <f>IF(U101=0,"",U101)</f>
        <v/>
      </c>
      <c r="V56" s="183">
        <f>+V53+AY56</f>
        <v>246.23999999999998</v>
      </c>
      <c r="W56" s="635" t="s">
        <v>94</v>
      </c>
      <c r="X56" s="185">
        <f>+X57+AY57</f>
        <v>0</v>
      </c>
      <c r="Y56" s="219">
        <f>+Y39</f>
        <v>0.29166666666666702</v>
      </c>
      <c r="Z56" s="230"/>
      <c r="AA56" s="219">
        <f>+AA39</f>
        <v>0.47916666666666669</v>
      </c>
      <c r="AB56" s="230"/>
      <c r="AC56" s="219">
        <f>+AC39</f>
        <v>0.3611111111111111</v>
      </c>
      <c r="AD56" s="230"/>
      <c r="AE56" s="219"/>
      <c r="AF56" s="230"/>
      <c r="AG56" s="219"/>
      <c r="AH56" s="230"/>
      <c r="AI56" s="219">
        <f>+AI39</f>
        <v>0.45140046296296293</v>
      </c>
      <c r="AJ56" s="230"/>
      <c r="AK56" s="219">
        <f>(AK57+HLOOKUP(AK$41,$BB$44:$BE$58,$AU57,0)*1)+Graph6!AD59</f>
        <v>3.472222222222222E-3</v>
      </c>
      <c r="AL56" s="230"/>
      <c r="AM56" s="219"/>
      <c r="AN56" s="230"/>
      <c r="AO56" s="836"/>
      <c r="AR56" s="215"/>
      <c r="AS56" s="80"/>
      <c r="AT56" s="80"/>
      <c r="AU56" s="71">
        <v>13</v>
      </c>
      <c r="AV56" s="71"/>
      <c r="AW56" s="71" t="s">
        <v>591</v>
      </c>
      <c r="AX56" s="99">
        <v>5</v>
      </c>
      <c r="AY56" s="71">
        <f t="shared" si="6"/>
        <v>21.6</v>
      </c>
      <c r="BA56" s="591">
        <v>13</v>
      </c>
      <c r="BB56" s="100">
        <f t="shared" si="7"/>
        <v>9.6153846153846137E-4</v>
      </c>
      <c r="BC56" s="101">
        <f t="shared" si="7"/>
        <v>1.5625000000000001E-3</v>
      </c>
      <c r="BD56" s="101">
        <f t="shared" si="7"/>
        <v>2.0833333333333333E-3</v>
      </c>
      <c r="BE56" s="102">
        <f t="shared" si="7"/>
        <v>9.6153846153846137E-4</v>
      </c>
    </row>
    <row r="57" spans="1:57" ht="15.95" customHeight="1" thickBot="1">
      <c r="C57" s="839" t="s">
        <v>143</v>
      </c>
      <c r="D57" s="839"/>
      <c r="E57" s="839"/>
      <c r="F57" s="839"/>
      <c r="G57" s="839"/>
      <c r="H57" s="839"/>
      <c r="I57" s="839"/>
      <c r="J57" s="839"/>
      <c r="K57" s="839"/>
      <c r="L57" s="839"/>
      <c r="M57" s="839"/>
      <c r="N57" s="839"/>
      <c r="O57" s="839"/>
      <c r="P57" s="839"/>
      <c r="Q57" s="839"/>
      <c r="R57" s="839"/>
      <c r="S57" s="839"/>
      <c r="T57" s="839"/>
      <c r="U57" s="839"/>
      <c r="V57" s="839"/>
      <c r="W57" s="839"/>
      <c r="X57" s="839"/>
      <c r="Y57" s="839"/>
      <c r="Z57" s="839"/>
      <c r="AA57" s="839"/>
      <c r="AB57" s="839"/>
      <c r="AC57" s="839"/>
      <c r="AD57" s="839"/>
      <c r="AE57" s="839"/>
      <c r="AF57" s="839"/>
      <c r="AG57" s="839"/>
      <c r="AH57" s="839"/>
      <c r="AI57" s="839"/>
      <c r="AJ57" s="839"/>
      <c r="AK57" s="839"/>
      <c r="AL57" s="839"/>
      <c r="AM57" s="839"/>
      <c r="AN57" s="839"/>
      <c r="AO57" s="839"/>
      <c r="AR57" s="215"/>
      <c r="AS57" s="80"/>
      <c r="AT57" s="80"/>
      <c r="AU57" s="71">
        <v>14</v>
      </c>
      <c r="AV57" s="71"/>
      <c r="AW57" s="71"/>
      <c r="AX57" s="99"/>
      <c r="AY57" s="71">
        <f t="shared" si="6"/>
        <v>0</v>
      </c>
      <c r="BA57" s="591">
        <v>14</v>
      </c>
      <c r="BB57" s="100">
        <f t="shared" si="7"/>
        <v>0</v>
      </c>
      <c r="BC57" s="101">
        <f t="shared" si="7"/>
        <v>0</v>
      </c>
      <c r="BD57" s="101">
        <f t="shared" si="7"/>
        <v>0</v>
      </c>
      <c r="BE57" s="102">
        <f t="shared" si="7"/>
        <v>0</v>
      </c>
    </row>
    <row r="58" spans="1:57" ht="16.5" thickBot="1">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R58" s="206"/>
      <c r="AS58" s="206"/>
      <c r="AT58" s="80"/>
      <c r="AU58" s="71"/>
      <c r="AV58" s="71"/>
      <c r="AX58" s="71"/>
      <c r="AY58" s="71"/>
      <c r="BA58" s="109"/>
      <c r="BB58" s="110"/>
      <c r="BC58" s="111"/>
      <c r="BD58" s="111"/>
      <c r="BE58" s="112"/>
    </row>
    <row r="59" spans="1:57" ht="21.75" customHeight="1">
      <c r="B59" s="80"/>
      <c r="AU59" s="71"/>
      <c r="AV59" s="71"/>
      <c r="AX59" s="71"/>
      <c r="AY59" s="71"/>
      <c r="BA59" s="243"/>
      <c r="BB59" s="101"/>
      <c r="BC59" s="101"/>
      <c r="BD59" s="101"/>
      <c r="BE59" s="101"/>
    </row>
    <row r="60" spans="1:57">
      <c r="D60" s="99" t="s">
        <v>100</v>
      </c>
      <c r="E60" s="71"/>
      <c r="F60" s="99" t="s">
        <v>100</v>
      </c>
      <c r="G60" s="99"/>
      <c r="H60" s="99" t="s">
        <v>100</v>
      </c>
      <c r="I60" s="99"/>
      <c r="J60" s="99" t="s">
        <v>100</v>
      </c>
      <c r="K60" s="99"/>
      <c r="L60" s="99" t="s">
        <v>100</v>
      </c>
      <c r="M60" s="99"/>
      <c r="N60" s="99" t="s">
        <v>100</v>
      </c>
      <c r="O60" s="99"/>
      <c r="P60" s="99" t="s">
        <v>100</v>
      </c>
      <c r="Q60" s="99"/>
      <c r="R60" s="99" t="s">
        <v>101</v>
      </c>
      <c r="S60" s="99"/>
      <c r="T60" s="99" t="s">
        <v>101</v>
      </c>
      <c r="U60" s="99"/>
      <c r="V60" s="121"/>
      <c r="W60" s="121"/>
      <c r="X60" s="121"/>
      <c r="Y60" s="99" t="s">
        <v>101</v>
      </c>
      <c r="Z60" s="99"/>
      <c r="AA60" s="99" t="s">
        <v>101</v>
      </c>
      <c r="AB60" s="99"/>
      <c r="AC60" s="99" t="s">
        <v>100</v>
      </c>
      <c r="AD60" s="99"/>
      <c r="AE60" s="99" t="s">
        <v>100</v>
      </c>
      <c r="AF60" s="99"/>
      <c r="AG60" s="99" t="s">
        <v>100</v>
      </c>
      <c r="AH60" s="99"/>
      <c r="AI60" s="99" t="s">
        <v>100</v>
      </c>
      <c r="AJ60" s="99"/>
      <c r="AK60" s="99" t="s">
        <v>100</v>
      </c>
      <c r="AL60" s="99"/>
      <c r="AM60" s="99" t="s">
        <v>100</v>
      </c>
      <c r="AN60" s="99"/>
      <c r="AO60" s="99" t="s">
        <v>100</v>
      </c>
      <c r="AP60" s="99"/>
      <c r="AQ60" s="71"/>
      <c r="AR60" s="71"/>
      <c r="AU60" s="71"/>
      <c r="AV60" s="71"/>
      <c r="AX60" s="71"/>
      <c r="AY60" s="71"/>
    </row>
    <row r="61" spans="1:57">
      <c r="R61" s="123"/>
      <c r="S61" s="123"/>
      <c r="AU61" s="168">
        <v>0.40486111111111101</v>
      </c>
    </row>
    <row r="62" spans="1:57">
      <c r="A62" t="s">
        <v>144</v>
      </c>
      <c r="D62" s="124"/>
      <c r="E62" s="124"/>
      <c r="F62" s="124">
        <f>+F39</f>
        <v>0.79237268518518522</v>
      </c>
      <c r="G62" s="124"/>
      <c r="H62" s="124">
        <f>+H39</f>
        <v>0.79236111111111107</v>
      </c>
      <c r="I62" s="124"/>
      <c r="J62" s="124">
        <f>+J39</f>
        <v>0.39583333333333331</v>
      </c>
      <c r="K62" s="124"/>
      <c r="L62" s="124">
        <f>+L39</f>
        <v>0.46527777777777773</v>
      </c>
      <c r="M62" s="124"/>
      <c r="N62" s="124">
        <f>+N39</f>
        <v>0.41666666666666669</v>
      </c>
      <c r="O62" s="124"/>
      <c r="P62" s="124">
        <f>+P39</f>
        <v>0.4375</v>
      </c>
      <c r="Q62" s="124"/>
      <c r="R62" s="124">
        <f>+R39</f>
        <v>0.47569444444444442</v>
      </c>
      <c r="S62" s="124"/>
      <c r="T62" s="124">
        <f>+T39</f>
        <v>0.30208333333333331</v>
      </c>
      <c r="U62" s="124"/>
      <c r="V62" s="124"/>
      <c r="W62" s="124"/>
      <c r="X62" s="124"/>
      <c r="Y62" s="124">
        <f>+Y39</f>
        <v>0.29166666666666702</v>
      </c>
      <c r="Z62" s="124"/>
      <c r="AA62" s="124">
        <f>+AA39</f>
        <v>0.47916666666666669</v>
      </c>
      <c r="AB62" s="124"/>
      <c r="AC62" s="124">
        <f>+AC39</f>
        <v>0.3611111111111111</v>
      </c>
      <c r="AD62" s="124"/>
      <c r="AE62" s="124">
        <f>+AE39</f>
        <v>0.43402777777777773</v>
      </c>
      <c r="AF62" s="124"/>
      <c r="AG62" s="124">
        <f>+AG39</f>
        <v>0.44791666666666669</v>
      </c>
      <c r="AH62" s="124"/>
      <c r="AI62" s="124">
        <f>+AI39</f>
        <v>0.45140046296296293</v>
      </c>
      <c r="AJ62" s="124"/>
      <c r="AK62" s="124">
        <f>+AK39</f>
        <v>0.79375000000000007</v>
      </c>
      <c r="AL62" s="124"/>
      <c r="AM62" s="124">
        <f>+AM39</f>
        <v>0.7944444444444444</v>
      </c>
      <c r="AN62" s="124"/>
      <c r="AO62" s="124"/>
      <c r="AP62" s="124"/>
      <c r="AQ62" s="124"/>
      <c r="AR62" s="124"/>
      <c r="AU62" s="168">
        <v>3.125E-2</v>
      </c>
    </row>
    <row r="63" spans="1:57">
      <c r="A63" t="s">
        <v>127</v>
      </c>
      <c r="F63">
        <f>RANK(F62,$D$62:$AQ$62)</f>
        <v>3</v>
      </c>
      <c r="H63">
        <f>RANK(H62,$D$62:$AQ$62)</f>
        <v>4</v>
      </c>
      <c r="J63">
        <f>RANK(J62,$D$62:$AQ$62)</f>
        <v>13</v>
      </c>
      <c r="L63">
        <f>RANK(L62,$D$62:$AQ$62)</f>
        <v>7</v>
      </c>
      <c r="N63">
        <f>RANK(N62,$D$62:$AQ$62)</f>
        <v>12</v>
      </c>
      <c r="P63">
        <f>RANK(P62,$D$62:$AQ$62)</f>
        <v>10</v>
      </c>
      <c r="R63">
        <f>RANK(R62,$D$62:$AQ$62)</f>
        <v>6</v>
      </c>
      <c r="T63">
        <f>RANK(T62,$D$62:$AQ$62)</f>
        <v>15</v>
      </c>
      <c r="Y63">
        <f>RANK(Y62,$D$62:$AQ$62)</f>
        <v>16</v>
      </c>
      <c r="AA63">
        <f>RANK(AA62,$D$62:$AQ$62)</f>
        <v>5</v>
      </c>
      <c r="AC63">
        <f>RANK(AC62,$D$62:$AQ$62)</f>
        <v>14</v>
      </c>
      <c r="AE63">
        <f>RANK(AE62,$D$62:$AQ$62)</f>
        <v>11</v>
      </c>
      <c r="AG63">
        <f>RANK(AG62,$D$62:$AQ$62)</f>
        <v>9</v>
      </c>
      <c r="AI63">
        <f>RANK(AI62,$D$62:$AQ$62)</f>
        <v>8</v>
      </c>
      <c r="AK63">
        <f>RANK(AK62,$D$62:$AQ$62)</f>
        <v>2</v>
      </c>
      <c r="AM63">
        <f>RANK(AM62,$D$62:$AQ$62)</f>
        <v>1</v>
      </c>
      <c r="AU63" s="168">
        <f>+AU61+AU62</f>
        <v>0.43611111111111101</v>
      </c>
    </row>
    <row r="64" spans="1:57">
      <c r="A64" t="s">
        <v>108</v>
      </c>
      <c r="F64">
        <f>COLUMN()</f>
        <v>6</v>
      </c>
      <c r="G64">
        <f>COLUMN()</f>
        <v>7</v>
      </c>
      <c r="H64">
        <f>COLUMN()</f>
        <v>8</v>
      </c>
      <c r="I64">
        <f>COLUMN()</f>
        <v>9</v>
      </c>
      <c r="J64">
        <f>COLUMN()</f>
        <v>10</v>
      </c>
      <c r="K64">
        <f>COLUMN()</f>
        <v>11</v>
      </c>
      <c r="L64">
        <f>COLUMN()</f>
        <v>12</v>
      </c>
      <c r="M64">
        <f>COLUMN()</f>
        <v>13</v>
      </c>
      <c r="N64">
        <f>COLUMN()</f>
        <v>14</v>
      </c>
      <c r="O64">
        <f>COLUMN()</f>
        <v>15</v>
      </c>
      <c r="P64">
        <f>COLUMN()</f>
        <v>16</v>
      </c>
      <c r="Q64">
        <f>COLUMN()</f>
        <v>17</v>
      </c>
      <c r="R64">
        <f>COLUMN()</f>
        <v>18</v>
      </c>
      <c r="S64">
        <f>COLUMN()</f>
        <v>19</v>
      </c>
      <c r="T64">
        <f>COLUMN()</f>
        <v>20</v>
      </c>
      <c r="U64">
        <f>COLUMN()</f>
        <v>21</v>
      </c>
      <c r="V64">
        <f>COLUMN()</f>
        <v>22</v>
      </c>
      <c r="W64">
        <f>COLUMN()</f>
        <v>23</v>
      </c>
      <c r="X64">
        <f>COLUMN()</f>
        <v>24</v>
      </c>
      <c r="Y64">
        <f>COLUMN()</f>
        <v>25</v>
      </c>
      <c r="Z64">
        <f>COLUMN()</f>
        <v>26</v>
      </c>
      <c r="AA64">
        <f>COLUMN()</f>
        <v>27</v>
      </c>
      <c r="AB64">
        <f>COLUMN()</f>
        <v>28</v>
      </c>
      <c r="AC64">
        <f>COLUMN()</f>
        <v>29</v>
      </c>
      <c r="AD64">
        <f>COLUMN()</f>
        <v>30</v>
      </c>
      <c r="AE64">
        <f>COLUMN()</f>
        <v>31</v>
      </c>
      <c r="AF64">
        <f>COLUMN()</f>
        <v>32</v>
      </c>
      <c r="AG64">
        <f>COLUMN()</f>
        <v>33</v>
      </c>
      <c r="AH64">
        <f>COLUMN()</f>
        <v>34</v>
      </c>
      <c r="AI64">
        <f>COLUMN()</f>
        <v>35</v>
      </c>
      <c r="AJ64">
        <f>COLUMN()</f>
        <v>36</v>
      </c>
      <c r="AK64">
        <f>COLUMN()</f>
        <v>37</v>
      </c>
      <c r="AL64">
        <f>COLUMN()</f>
        <v>38</v>
      </c>
      <c r="AM64">
        <f>COLUMN()</f>
        <v>39</v>
      </c>
      <c r="AN64">
        <f>COLUMN()</f>
        <v>40</v>
      </c>
      <c r="AR64" s="125"/>
      <c r="BC64" s="122">
        <f>1/1440</f>
        <v>6.9444444444444447E-4</v>
      </c>
    </row>
    <row r="65" spans="1:67">
      <c r="A65" t="s">
        <v>110</v>
      </c>
      <c r="F65" s="126">
        <f>COUNTIF($D$62:$AQ$62,F62)</f>
        <v>1</v>
      </c>
      <c r="H65" s="126">
        <f>COUNTIF($D$62:$AQ$62,H62)</f>
        <v>1</v>
      </c>
      <c r="J65" s="126">
        <f>COUNTIF($D$62:$AQ$62,J62)</f>
        <v>1</v>
      </c>
      <c r="L65">
        <f>COUNTIF($D$62:$AQ$62,L62)</f>
        <v>1</v>
      </c>
      <c r="N65">
        <f>COUNTIF($D$62:$AQ$62,N62)</f>
        <v>1</v>
      </c>
      <c r="P65">
        <f>COUNTIF($D$62:$AQ$62,P62)</f>
        <v>1</v>
      </c>
      <c r="R65" s="126">
        <f>COUNTIF($D$62:$AQ$62,R62)</f>
        <v>1</v>
      </c>
      <c r="T65" s="126">
        <f>COUNTIF($D$62:$AQ$62,T62)</f>
        <v>1</v>
      </c>
      <c r="U65" s="126"/>
      <c r="V65" s="126"/>
      <c r="W65" s="126"/>
      <c r="X65" s="126"/>
      <c r="Y65" s="126">
        <f>COUNTIF($D$62:$AQ$62,Y62)</f>
        <v>1</v>
      </c>
      <c r="Z65" s="126"/>
      <c r="AA65" s="126">
        <f>COUNTIF($D$62:$AQ$62,AA62)</f>
        <v>1</v>
      </c>
      <c r="AB65" s="126"/>
      <c r="AC65" s="126">
        <f>COUNTIF($D$62:$AQ$62,AC62)</f>
        <v>1</v>
      </c>
      <c r="AD65" s="126"/>
      <c r="AE65" s="126">
        <f>COUNTIF($D$62:$AQ$62,AE62)</f>
        <v>1</v>
      </c>
      <c r="AF65" s="126"/>
      <c r="AG65" s="126">
        <f>COUNTIF($D$62:$AQ$62,AG62)</f>
        <v>1</v>
      </c>
      <c r="AH65" s="126"/>
      <c r="AI65" s="126">
        <f>COUNTIF($D$62:$AQ$62,AI62)</f>
        <v>1</v>
      </c>
      <c r="AJ65" s="126"/>
      <c r="AK65" s="126">
        <f>COUNTIF($D$62:$AQ$62,AK62)</f>
        <v>1</v>
      </c>
      <c r="AL65" s="126"/>
      <c r="AM65" s="126">
        <f>COUNTIF($D$62:$AQ$62,AM62)</f>
        <v>1</v>
      </c>
      <c r="AN65" s="126"/>
    </row>
    <row r="66" spans="1:67">
      <c r="BC66">
        <f>24*60</f>
        <v>1440</v>
      </c>
    </row>
    <row r="67" spans="1:67">
      <c r="E67">
        <f>+D7</f>
        <v>0</v>
      </c>
      <c r="G67">
        <f>+F7</f>
        <v>0</v>
      </c>
      <c r="I67">
        <f>+H7</f>
        <v>0</v>
      </c>
      <c r="K67">
        <f>+J7</f>
        <v>0</v>
      </c>
      <c r="Q67">
        <f>+P45</f>
        <v>89</v>
      </c>
      <c r="S67">
        <f>+R45</f>
        <v>7</v>
      </c>
      <c r="U67">
        <f>+T45</f>
        <v>5</v>
      </c>
      <c r="Z67">
        <f>+Y45</f>
        <v>4</v>
      </c>
      <c r="AB67">
        <f>+AA45</f>
        <v>8</v>
      </c>
      <c r="AD67">
        <f>+AC45</f>
        <v>82</v>
      </c>
      <c r="AF67">
        <f>+AE7</f>
        <v>0</v>
      </c>
      <c r="AH67">
        <f>+AG7</f>
        <v>24</v>
      </c>
      <c r="AJ67">
        <f>+AI7</f>
        <v>0</v>
      </c>
      <c r="AL67">
        <f>+AK7</f>
        <v>0</v>
      </c>
      <c r="AN67">
        <f>+AM7</f>
        <v>0</v>
      </c>
      <c r="AP67">
        <f>+AO7</f>
        <v>0</v>
      </c>
      <c r="AR67">
        <f>+AQ7</f>
        <v>0</v>
      </c>
    </row>
    <row r="68" spans="1:67">
      <c r="D68" s="196"/>
      <c r="E68" s="128"/>
      <c r="F68" s="196"/>
      <c r="G68" s="128"/>
      <c r="H68" s="196"/>
      <c r="I68" s="128"/>
      <c r="J68" s="196"/>
      <c r="K68" s="128"/>
      <c r="L68" s="196"/>
      <c r="M68" s="196"/>
      <c r="N68" s="196"/>
      <c r="O68" s="196"/>
      <c r="P68" s="196"/>
      <c r="Q68" s="128"/>
      <c r="R68" s="196"/>
      <c r="S68" s="128"/>
      <c r="T68" s="196"/>
      <c r="U68" s="128"/>
      <c r="Y68" s="129"/>
      <c r="Z68" s="130"/>
      <c r="AA68" s="129"/>
      <c r="AB68" s="130"/>
      <c r="AC68" s="129"/>
      <c r="AD68" s="130"/>
      <c r="AE68" s="129"/>
      <c r="AF68" s="130"/>
      <c r="AG68" s="129"/>
      <c r="AH68" s="130"/>
      <c r="AI68" s="129"/>
      <c r="AJ68" s="130"/>
      <c r="AK68" s="129"/>
      <c r="AL68" s="130"/>
      <c r="AM68" s="129"/>
      <c r="AN68" s="130"/>
      <c r="AO68" s="129"/>
      <c r="AP68" s="130"/>
      <c r="AQ68" s="129"/>
      <c r="AR68" s="130"/>
    </row>
    <row r="69" spans="1:67">
      <c r="D69" s="196"/>
      <c r="E69" s="84"/>
      <c r="F69" s="196"/>
      <c r="G69" s="84"/>
      <c r="H69" s="196"/>
      <c r="I69" s="84"/>
      <c r="J69" s="196"/>
      <c r="K69" s="84"/>
      <c r="L69" s="196"/>
      <c r="M69" s="196"/>
      <c r="N69" s="196"/>
      <c r="O69" s="196"/>
      <c r="P69" s="196"/>
      <c r="Q69" s="84"/>
      <c r="R69" s="196"/>
      <c r="S69" s="84"/>
      <c r="T69" s="196"/>
      <c r="U69" s="84"/>
      <c r="Y69" s="131"/>
      <c r="Z69" s="130"/>
      <c r="AA69" s="131"/>
      <c r="AB69" s="130"/>
      <c r="AC69" s="131"/>
      <c r="AD69" s="130"/>
      <c r="AE69" s="131"/>
      <c r="AF69" s="130"/>
      <c r="AG69" s="131"/>
      <c r="AH69" s="130"/>
      <c r="AI69" s="131"/>
      <c r="AJ69" s="130"/>
      <c r="AK69" s="131"/>
      <c r="AL69" s="130"/>
      <c r="AM69" s="131"/>
      <c r="AN69" s="130"/>
      <c r="AO69" s="131"/>
      <c r="AP69" s="130"/>
      <c r="AQ69" s="131"/>
      <c r="AR69" s="130"/>
    </row>
    <row r="70" spans="1:67">
      <c r="D70" s="196"/>
      <c r="E70" s="84"/>
      <c r="F70" s="196"/>
      <c r="G70" s="84"/>
      <c r="H70" s="196"/>
      <c r="I70" s="84"/>
      <c r="J70" s="196"/>
      <c r="K70" s="84"/>
      <c r="L70" s="196"/>
      <c r="M70" s="196"/>
      <c r="N70" s="196"/>
      <c r="O70" s="196"/>
      <c r="P70" s="196"/>
      <c r="Q70" s="84"/>
      <c r="R70" s="196"/>
      <c r="S70" s="84"/>
      <c r="T70" s="196"/>
      <c r="U70" s="84"/>
      <c r="Y70" s="133"/>
      <c r="Z70" s="130"/>
      <c r="AA70" s="133"/>
      <c r="AB70" s="130"/>
      <c r="AC70" s="133"/>
      <c r="AD70" s="130"/>
      <c r="AE70" s="133"/>
      <c r="AF70" s="130"/>
      <c r="AG70" s="133"/>
      <c r="AH70" s="130"/>
      <c r="AI70" s="133"/>
      <c r="AJ70" s="130"/>
      <c r="AK70" s="133"/>
      <c r="AL70" s="130"/>
      <c r="AM70" s="133"/>
      <c r="AN70" s="130"/>
      <c r="AO70" s="133"/>
      <c r="AP70" s="130"/>
      <c r="AQ70" s="133"/>
      <c r="AR70" s="130"/>
    </row>
    <row r="71" spans="1:67">
      <c r="B71">
        <f t="shared" ref="B71:B77" si="8">+W10</f>
        <v>0</v>
      </c>
      <c r="D71" s="196"/>
      <c r="E71" s="84"/>
      <c r="F71" s="196"/>
      <c r="G71" s="84"/>
      <c r="H71" s="196"/>
      <c r="I71" s="84"/>
      <c r="J71" s="196"/>
      <c r="K71" s="84"/>
      <c r="L71" s="196"/>
      <c r="M71" s="196"/>
      <c r="N71" s="196"/>
      <c r="O71" s="196"/>
      <c r="P71" s="196"/>
      <c r="Q71" s="84"/>
      <c r="R71" s="196"/>
      <c r="S71" s="84"/>
      <c r="T71" s="196"/>
      <c r="U71" s="84"/>
      <c r="Y71" s="131"/>
      <c r="Z71" s="130"/>
      <c r="AA71" s="131"/>
      <c r="AB71" s="130"/>
      <c r="AC71" s="131"/>
      <c r="AD71" s="130"/>
      <c r="AE71" s="131"/>
      <c r="AF71" s="130"/>
      <c r="AG71" s="131"/>
      <c r="AH71" s="130"/>
      <c r="AI71" s="131"/>
      <c r="AJ71" s="130"/>
      <c r="AK71" s="131"/>
      <c r="AL71" s="130"/>
      <c r="AM71" s="131"/>
      <c r="AN71" s="130"/>
      <c r="AO71" s="131"/>
      <c r="AP71" s="130"/>
      <c r="AQ71" s="131"/>
      <c r="AR71" s="130"/>
    </row>
    <row r="72" spans="1:67">
      <c r="B72">
        <f t="shared" si="8"/>
        <v>0</v>
      </c>
      <c r="D72" s="196">
        <f>IF(AND(D11&lt;$Y10,D11&gt;$Y12)=1,1,IF(AND(D11&lt;$AA10,D11&gt;$AA12,$AA12&lt;&gt;"")=1,3,IF(AND(D11&lt;$AC10,D11&gt;$AC12)=1,5,IF(AND(D11&lt;$AG10,D11&gt;$AG12)=1,7,IF(AND(D11&lt;$AI10,D11&gt;$AI12,$AI12&lt;&gt;"")=1,9,IF(AND(D11&lt;$AM10,D11&gt;$AM12,$AM12&lt;&gt;"")=1,11,IF(AND(D11&lt;$AO10,D11&gt;$AO12)=1,13,IF(AND(D11&lt;$AQ10,D11&gt;$AQ12)=1,15,0))))))))</f>
        <v>0</v>
      </c>
      <c r="E72" s="84">
        <f>IF(D72=0,0,INDEX($Y$7:$AR$7,D72))</f>
        <v>0</v>
      </c>
      <c r="F72" s="196">
        <f>IF(AND(F11&lt;$Y10,F11&gt;$Y12)=1,1,IF(AND(F11&lt;$AA10,F11&gt;$AA12,$AA12&lt;&gt;"")=1,3,IF(AND(F11&lt;$AC10,F11&gt;$AC12)=1,5,IF(AND(F11&lt;$AG10,F11&gt;$AG12)=1,7,IF(AND(F11&lt;$AI10,F11&gt;$AI12,$AI12&lt;&gt;"")=1,9,IF(AND(F11&lt;$AM10,F11&gt;$AM12,$AM12&lt;&gt;"")=1,11,IF(AND(F11&lt;$AO10,F11&gt;$AO12)=1,13,IF(AND(F11&lt;$AQ10,F11&gt;$AQ12)=1,15,0))))))))</f>
        <v>0</v>
      </c>
      <c r="G72" s="84">
        <f>IF(F72=0,0,INDEX($Y$7:$AR$7,F72))</f>
        <v>0</v>
      </c>
      <c r="H72" s="196">
        <f>IF(AND(H11&lt;$Y10,H11&gt;$Y12)=1,1,IF(AND(H11&lt;$AA10,H11&gt;$AA12,$AA12&lt;&gt;"")=1,3,IF(AND(H11&lt;$AC10,H11&gt;$AC12)=1,5,IF(AND(H11&lt;$AG10,H11&gt;$AG12)=1,7,IF(AND(H11&lt;$AI10,H11&gt;$AI12,$AI12&lt;&gt;"")=1,9,IF(AND(H11&lt;$AM10,H11&gt;$AM12,$AM12&lt;&gt;"")=1,11,IF(AND(H11&lt;$AO10,H11&gt;$AO12)=1,13,IF(AND(H11&lt;$AQ10,H11&gt;$AQ12)=1,15,0))))))))</f>
        <v>0</v>
      </c>
      <c r="I72" s="84">
        <f>IF(H72=0,0,INDEX($Y$7:$AR$7,H72))</f>
        <v>0</v>
      </c>
      <c r="J72" s="196">
        <f>IF(AND(J11&lt;$Y10,J11&gt;$Y12)=1,1,IF(AND(J11&lt;$AA10,J11&gt;$AA12,$AA12&lt;&gt;"")=1,3,IF(AND(J11&lt;$AC10,J11&gt;$AC12)=1,5,IF(AND(J11&lt;$AG10,J11&gt;$AG12)=1,7,IF(AND(J11&lt;$AI10,J11&gt;$AI12,$AI12&lt;&gt;"")=1,9,IF(AND(J11&lt;$AM10,J11&gt;$AM12,$AM12&lt;&gt;"")=1,11,IF(AND(J11&lt;$AO10,J11&gt;$AO12)=1,13,IF(AND(J11&lt;$AQ10,J11&gt;$AQ12)=1,15,0))))))))</f>
        <v>0</v>
      </c>
      <c r="K72" s="84">
        <f>IF(J72=0,0,INDEX($Y$7:$AR$7,J72))</f>
        <v>0</v>
      </c>
      <c r="L72" s="196">
        <f t="shared" ref="L72:P76" si="9">IF(AND(L11&lt;$Y10,L11&gt;$Y12)=1,1,IF(AND(L11&lt;$AA10,L11&gt;$AA12,$AA12&lt;&gt;"")=1,3,IF(AND(L11&lt;$AC10,L11&gt;$AC12)=1,5,IF(AND(L11&lt;$AG10,L11&gt;$AG12)=1,7,IF(AND(L11&lt;$AI10,L11&gt;$AI12,$AI12&lt;&gt;"")=1,9,IF(AND(L11&lt;$AM10,L11&gt;$AM12,$AM12&lt;&gt;"")=1,11,IF(AND(L11&lt;$AO10,L11&gt;$AO12)=1,13,IF(AND(L11&lt;$AQ10,L11&gt;$AQ12)=1,15,0))))))))</f>
        <v>0</v>
      </c>
      <c r="M72" s="196">
        <f t="shared" si="9"/>
        <v>0</v>
      </c>
      <c r="N72" s="196">
        <f t="shared" si="9"/>
        <v>0</v>
      </c>
      <c r="O72" s="196">
        <f t="shared" si="9"/>
        <v>0</v>
      </c>
      <c r="P72" s="196">
        <f t="shared" si="9"/>
        <v>0</v>
      </c>
      <c r="Q72" s="84">
        <f>IF(P72=0,0,INDEX($Y$7:$AR$7,P72))</f>
        <v>0</v>
      </c>
      <c r="R72" s="196">
        <f>IF(AND(R11&lt;$Y10,R11&gt;$Y12)=1,1,IF(AND(R11&lt;$AA10,R11&gt;$AA12,$AA12&lt;&gt;"")=1,3,IF(AND(R11&lt;$AC10,R11&gt;$AC12)=1,5,IF(AND(R11&lt;$AG10,R11&gt;$AG12)=1,7,IF(AND(R11&lt;$AI10,R11&gt;$AI12,$AI12&lt;&gt;"")=1,9,IF(AND(R11&lt;$AM10,R11&gt;$AM12,$AM12&lt;&gt;"")=1,11,IF(AND(R11&lt;$AO10,R11&gt;$AO12)=1,13,IF(AND(R11&lt;$AQ10,R11&gt;$AQ12)=1,15,0))))))))</f>
        <v>0</v>
      </c>
      <c r="S72" s="84">
        <f>IF(R72=0,0,INDEX($Y$7:$AR$7,R72))</f>
        <v>0</v>
      </c>
      <c r="T72" s="196">
        <f>IF(AND(T11&lt;$Y10,T11&gt;$Y12)=1,1,IF(AND(T11&lt;$AA10,T11&gt;$AA12,$AA12&lt;&gt;"")=1,3,IF(AND(T11&lt;$AC10,T11&gt;$AC12)=1,5,IF(AND(T11&lt;$AG10,T11&gt;$AG12)=1,7,IF(AND(T11&lt;$AI10,T11&gt;$AI12,$AI12&lt;&gt;"")=1,9,IF(AND(T11&lt;$AM10,T11&gt;$AM12,$AM12&lt;&gt;"")=1,11,IF(AND(T11&lt;$AO10,T11&gt;$AO12)=1,13,IF(AND(T11&lt;$AQ10,T11&gt;$AQ12)=1,15,0))))))))</f>
        <v>0</v>
      </c>
      <c r="U72" s="84">
        <f>IF(T72=0,0,INDEX($Y$7:$AR$7,T72))</f>
        <v>0</v>
      </c>
      <c r="W72" s="124"/>
      <c r="Y72" s="133"/>
      <c r="Z72" s="130">
        <f t="shared" ref="Z72:Z77" si="10">IF(ISERROR(INDEX($D$67:$U$67,MATCH(Z$67,$D72:$U72,0))),0,INDEX($D$67:$U$67,MATCH(Z$67,$D72:$U72,0)))</f>
        <v>0</v>
      </c>
      <c r="AA72" s="133"/>
      <c r="AB72" s="130">
        <f t="shared" ref="AB72:AB77" si="11">IF(ISERROR(INDEX($D$67:$U$67,MATCH(AB$67,$D72:$U72,0))),0,INDEX($D$67:$U$67,MATCH(AB$67,$D72:$U72,0)))</f>
        <v>0</v>
      </c>
      <c r="AC72" s="133"/>
      <c r="AD72" s="130">
        <f t="shared" ref="AD72:AD77" si="12">IF(ISERROR(INDEX($D$67:$U$67,MATCH(AD$67,$D72:$U72,0))),0,INDEX($D$67:$U$67,MATCH(AD$67,$D72:$U72,0)))</f>
        <v>0</v>
      </c>
      <c r="AE72" s="133"/>
      <c r="AF72" s="130">
        <f t="shared" ref="AF72:AF77" si="13">IF(ISERROR(INDEX($D$67:$U$67,MATCH(AF$67,$D72:$U72,0))),0,INDEX($D$67:$U$67,MATCH(AF$67,$D72:$U72,0)))</f>
        <v>0</v>
      </c>
      <c r="AG72" s="133"/>
      <c r="AH72" s="130">
        <f t="shared" ref="AH72:AH77" si="14">IF(ISERROR(INDEX($D$67:$U$67,MATCH(AH$67,$D72:$U72,0))),0,INDEX($D$67:$U$67,MATCH(AH$67,$D72:$U72,0)))</f>
        <v>0</v>
      </c>
      <c r="AI72" s="133"/>
      <c r="AJ72" s="130">
        <f t="shared" ref="AJ72:AJ77" si="15">IF(ISERROR(INDEX($D$67:$U$67,MATCH(AJ$67,$D72:$U72,0))),0,INDEX($D$67:$U$67,MATCH(AJ$67,$D72:$U72,0)))</f>
        <v>0</v>
      </c>
      <c r="AK72" s="133"/>
      <c r="AL72" s="130">
        <f t="shared" ref="AL72:AL77" si="16">IF(ISERROR(INDEX($D$67:$U$67,MATCH(AL$67,$D72:$U72,0))),0,INDEX($D$67:$U$67,MATCH(AL$67,$D72:$U72,0)))</f>
        <v>0</v>
      </c>
      <c r="AM72" s="133"/>
      <c r="AN72" s="130">
        <f t="shared" ref="AN72:AN77" si="17">IF(ISERROR(INDEX($D$67:$U$67,MATCH(AN$67,$D72:$U72,0))),0,INDEX($D$67:$U$67,MATCH(AN$67,$D72:$U72,0)))</f>
        <v>0</v>
      </c>
      <c r="AO72" s="133"/>
      <c r="AP72" s="130">
        <f t="shared" ref="AP72:AP77" si="18">IF(ISERROR(INDEX($D$67:$U$67,MATCH(AP$67,$D72:$U72,0))),0,INDEX($D$67:$U$67,MATCH(AP$67,$D72:$U72,0)))</f>
        <v>0</v>
      </c>
      <c r="AQ72" s="133"/>
      <c r="AR72" s="130">
        <f t="shared" ref="AR72:AR77" si="19">IF(ISERROR(INDEX($D$67:$U$67,MATCH(AR$67,$D72:$U72,0))),0,INDEX($D$67:$U$67,MATCH(AR$67,$D72:$U72,0)))</f>
        <v>0</v>
      </c>
      <c r="BJ72">
        <v>4</v>
      </c>
      <c r="BK72" t="s">
        <v>61</v>
      </c>
      <c r="BL72">
        <v>16</v>
      </c>
      <c r="BN72">
        <f>MATCH(BL72,$D$63:$AQ$63,0)+3</f>
        <v>25</v>
      </c>
      <c r="BO72" t="str">
        <f>VLOOKUP(BN72,$BJ$72:$BK$107,2,0)</f>
        <v>Y</v>
      </c>
    </row>
    <row r="73" spans="1:67">
      <c r="B73">
        <f t="shared" si="8"/>
        <v>0</v>
      </c>
      <c r="D73" s="196">
        <f>IF(AND(D12&lt;$Y11,D12&gt;$Y13)=1,1,IF(AND(D12&lt;$AA11,D12&gt;$AA13,$AA13&lt;&gt;"")=1,3,IF(AND(D12&lt;$AC11,D12&gt;$AC13)=1,5,IF(AND(D12&lt;$AG11,D12&gt;$AG13)=1,7,IF(AND(D12&lt;$AI11,D12&gt;$AI13,$AI13&lt;&gt;"")=1,9,IF(AND(D12&lt;$AM11,D12&gt;$AM13,$AM13&lt;&gt;"")=1,11,IF(AND(D12&lt;$AO11,D12&gt;$AO13)=1,13,IF(AND(D12&lt;$AQ11,D12&gt;$AQ13)=1,15,0))))))))</f>
        <v>0</v>
      </c>
      <c r="E73" s="84">
        <f>IF(D73=0,0,INDEX($Y$7:$AR$7,D73))</f>
        <v>0</v>
      </c>
      <c r="F73" s="196">
        <f>IF(AND(F12&lt;$Y11,F12&gt;$Y13)=1,1,IF(AND(F12&lt;$AA11,F12&gt;$AA13,$AA13&lt;&gt;"")=1,3,IF(AND(F12&lt;$AC11,F12&gt;$AC13)=1,5,IF(AND(F12&lt;$AG11,F12&gt;$AG13)=1,7,IF(AND(F12&lt;$AI11,F12&gt;$AI13,$AI13&lt;&gt;"")=1,9,IF(AND(F12&lt;$AM11,F12&gt;$AM13,$AM13&lt;&gt;"")=1,11,IF(AND(F12&lt;$AO11,F12&gt;$AO13)=1,13,IF(AND(F12&lt;$AQ11,F12&gt;$AQ13)=1,15,0))))))))</f>
        <v>0</v>
      </c>
      <c r="G73" s="84">
        <f>IF(F73=0,0,INDEX($Y$7:$AR$7,F73))</f>
        <v>0</v>
      </c>
      <c r="H73" s="196">
        <f>IF(AND(H12&lt;$Y11,H12&gt;$Y13)=1,1,IF(AND(H12&lt;$AA11,H12&gt;$AA13,$AA13&lt;&gt;"")=1,3,IF(AND(H12&lt;$AC11,H12&gt;$AC13)=1,5,IF(AND(H12&lt;$AG11,H12&gt;$AG13)=1,7,IF(AND(H12&lt;$AI11,H12&gt;$AI13,$AI13&lt;&gt;"")=1,9,IF(AND(H12&lt;$AM11,H12&gt;$AM13,$AM13&lt;&gt;"")=1,11,IF(AND(H12&lt;$AO11,H12&gt;$AO13)=1,13,IF(AND(H12&lt;$AQ11,H12&gt;$AQ13)=1,15,0))))))))</f>
        <v>0</v>
      </c>
      <c r="I73" s="84">
        <f>IF(H73=0,0,INDEX($Y$7:$AR$7,H73))</f>
        <v>0</v>
      </c>
      <c r="J73" s="196">
        <f>IF(AND(J12&lt;$Y11,J12&gt;$Y13)=1,1,IF(AND(J12&lt;$AA11,J12&gt;$AA13,$AA13&lt;&gt;"")=1,3,IF(AND(J12&lt;$AC11,J12&gt;$AC13)=1,5,IF(AND(J12&lt;$AG11,J12&gt;$AG13)=1,7,IF(AND(J12&lt;$AI11,J12&gt;$AI13,$AI13&lt;&gt;"")=1,9,IF(AND(J12&lt;$AM11,J12&gt;$AM13,$AM13&lt;&gt;"")=1,11,IF(AND(J12&lt;$AO11,J12&gt;$AO13)=1,13,IF(AND(J12&lt;$AQ11,J12&gt;$AQ13)=1,15,0))))))))</f>
        <v>0</v>
      </c>
      <c r="K73" s="84">
        <f>IF(J73=0,0,INDEX($Y$7:$AR$7,J73))</f>
        <v>0</v>
      </c>
      <c r="L73" s="196">
        <f t="shared" si="9"/>
        <v>0</v>
      </c>
      <c r="M73" s="196">
        <f t="shared" si="9"/>
        <v>0</v>
      </c>
      <c r="N73" s="196">
        <f t="shared" si="9"/>
        <v>0</v>
      </c>
      <c r="O73" s="196">
        <f t="shared" si="9"/>
        <v>0</v>
      </c>
      <c r="P73" s="196">
        <f t="shared" si="9"/>
        <v>0</v>
      </c>
      <c r="Q73" s="84">
        <f>IF(P73=0,0,INDEX($Y$7:$AR$7,P73))</f>
        <v>0</v>
      </c>
      <c r="R73" s="196">
        <f>IF(AND(R12&lt;$Y11,R12&gt;$Y13)=1,1,IF(AND(R12&lt;$AA11,R12&gt;$AA13,$AA13&lt;&gt;"")=1,3,IF(AND(R12&lt;$AC11,R12&gt;$AC13)=1,5,IF(AND(R12&lt;$AG11,R12&gt;$AG13)=1,7,IF(AND(R12&lt;$AI11,R12&gt;$AI13,$AI13&lt;&gt;"")=1,9,IF(AND(R12&lt;$AM11,R12&gt;$AM13,$AM13&lt;&gt;"")=1,11,IF(AND(R12&lt;$AO11,R12&gt;$AO13)=1,13,IF(AND(R12&lt;$AQ11,R12&gt;$AQ13)=1,15,0))))))))</f>
        <v>0</v>
      </c>
      <c r="S73" s="84">
        <f>IF(R73=0,0,INDEX($Y$7:$AR$7,R73))</f>
        <v>0</v>
      </c>
      <c r="T73" s="196">
        <f>IF(AND(T12&lt;$Y11,T12&gt;$Y13)=1,1,IF(AND(T12&lt;$AA11,T12&gt;$AA13,$AA13&lt;&gt;"")=1,3,IF(AND(T12&lt;$AC11,T12&gt;$AC13)=1,5,IF(AND(T12&lt;$AG11,T12&gt;$AG13)=1,7,IF(AND(T12&lt;$AI11,T12&gt;$AI13,$AI13&lt;&gt;"")=1,9,IF(AND(T12&lt;$AM11,T12&gt;$AM13,$AM13&lt;&gt;"")=1,11,IF(AND(T12&lt;$AO11,T12&gt;$AO13)=1,13,IF(AND(T12&lt;$AQ11,T12&gt;$AQ13)=1,15,0))))))))</f>
        <v>0</v>
      </c>
      <c r="U73" s="84">
        <f>IF(T73=0,0,INDEX($Y$7:$AR$7,T73))</f>
        <v>0</v>
      </c>
      <c r="Y73" s="133"/>
      <c r="Z73" s="130">
        <f t="shared" si="10"/>
        <v>0</v>
      </c>
      <c r="AA73" s="133"/>
      <c r="AB73" s="130">
        <f t="shared" si="11"/>
        <v>0</v>
      </c>
      <c r="AC73" s="133"/>
      <c r="AD73" s="130">
        <f t="shared" si="12"/>
        <v>0</v>
      </c>
      <c r="AE73" s="133"/>
      <c r="AF73" s="130">
        <f t="shared" si="13"/>
        <v>0</v>
      </c>
      <c r="AG73" s="133"/>
      <c r="AH73" s="130">
        <f t="shared" si="14"/>
        <v>0</v>
      </c>
      <c r="AI73" s="133"/>
      <c r="AJ73" s="130">
        <f t="shared" si="15"/>
        <v>0</v>
      </c>
      <c r="AK73" s="133"/>
      <c r="AL73" s="130">
        <f t="shared" si="16"/>
        <v>0</v>
      </c>
      <c r="AM73" s="133"/>
      <c r="AN73" s="130">
        <f t="shared" si="17"/>
        <v>0</v>
      </c>
      <c r="AO73" s="133"/>
      <c r="AP73" s="130">
        <f t="shared" si="18"/>
        <v>0</v>
      </c>
      <c r="AQ73" s="133"/>
      <c r="AR73" s="130">
        <f t="shared" si="19"/>
        <v>0</v>
      </c>
      <c r="BJ73">
        <v>5</v>
      </c>
      <c r="BK73" t="s">
        <v>63</v>
      </c>
      <c r="BL73">
        <v>15</v>
      </c>
      <c r="BN73" s="126">
        <f t="shared" ref="BN73:BN87" si="20">MATCH(BL73,$D$63:$AQ$63,0)+3</f>
        <v>20</v>
      </c>
      <c r="BO73" s="126" t="str">
        <f t="shared" ref="BO73:BO87" si="21">VLOOKUP(BN73,$BJ$72:$BK$107,2,0)</f>
        <v>T</v>
      </c>
    </row>
    <row r="74" spans="1:67">
      <c r="B74">
        <f t="shared" si="8"/>
        <v>0</v>
      </c>
      <c r="D74" s="196">
        <f>IF(AND(D13&lt;$Y12,D13&gt;$Y14)=1,1,IF(AND(D13&lt;$AA12,D13&gt;$AA14,$AA14&lt;&gt;"")=1,3,IF(AND(D13&lt;$AC12,D13&gt;$AC14)=1,5,IF(AND(D13&lt;$AG12,D13&gt;$AG14)=1,7,IF(AND(D13&lt;$AI12,D13&gt;$AI14,$AI14&lt;&gt;"")=1,9,IF(AND(D13&lt;$AM12,D13&gt;$AM14,$AM14&lt;&gt;"")=1,11,IF(AND(D13&lt;$AO12,D13&gt;$AO14)=1,13,IF(AND(D13&lt;$AQ12,D13&gt;$AQ14)=1,15,0))))))))</f>
        <v>0</v>
      </c>
      <c r="E74" s="84">
        <f>IF(D74=0,0,INDEX($Y$7:$AR$7,D74))</f>
        <v>0</v>
      </c>
      <c r="F74" s="196">
        <f>IF(AND(F13&lt;$Y12,F13&gt;$Y14)=1,1,IF(AND(F13&lt;$AA12,F13&gt;$AA14,$AA14&lt;&gt;"")=1,3,IF(AND(F13&lt;$AC12,F13&gt;$AC14)=1,5,IF(AND(F13&lt;$AG12,F13&gt;$AG14)=1,7,IF(AND(F13&lt;$AI12,F13&gt;$AI14,$AI14&lt;&gt;"")=1,9,IF(AND(F13&lt;$AM12,F13&gt;$AM14,$AM14&lt;&gt;"")=1,11,IF(AND(F13&lt;$AO12,F13&gt;$AO14)=1,13,IF(AND(F13&lt;$AQ12,F13&gt;$AQ14)=1,15,0))))))))</f>
        <v>0</v>
      </c>
      <c r="G74" s="84">
        <f>IF(F74=0,0,INDEX($Y$7:$AR$7,F74))</f>
        <v>0</v>
      </c>
      <c r="H74" s="196">
        <f>IF(AND(H13&lt;$Y12,H13&gt;$Y14)=1,1,IF(AND(H13&lt;$AA12,H13&gt;$AA14,$AA14&lt;&gt;"")=1,3,IF(AND(H13&lt;$AC12,H13&gt;$AC14)=1,5,IF(AND(H13&lt;$AG12,H13&gt;$AG14)=1,7,IF(AND(H13&lt;$AI12,H13&gt;$AI14,$AI14&lt;&gt;"")=1,9,IF(AND(H13&lt;$AM12,H13&gt;$AM14,$AM14&lt;&gt;"")=1,11,IF(AND(H13&lt;$AO12,H13&gt;$AO14)=1,13,IF(AND(H13&lt;$AQ12,H13&gt;$AQ14)=1,15,0))))))))</f>
        <v>0</v>
      </c>
      <c r="I74" s="84">
        <f>IF(H74=0,0,INDEX($Y$7:$AR$7,H74))</f>
        <v>0</v>
      </c>
      <c r="J74" s="196">
        <f>IF(AND(J13&lt;$Y12,J13&gt;$Y14)=1,1,IF(AND(J13&lt;$AA12,J13&gt;$AA14,$AA14&lt;&gt;"")=1,3,IF(AND(J13&lt;$AC12,J13&gt;$AC14)=1,5,IF(AND(J13&lt;$AG12,J13&gt;$AG14)=1,7,IF(AND(J13&lt;$AI12,J13&gt;$AI14,$AI14&lt;&gt;"")=1,9,IF(AND(J13&lt;$AM12,J13&gt;$AM14,$AM14&lt;&gt;"")=1,11,IF(AND(J13&lt;$AO12,J13&gt;$AO14)=1,13,IF(AND(J13&lt;$AQ12,J13&gt;$AQ14)=1,15,0))))))))</f>
        <v>0</v>
      </c>
      <c r="K74" s="84">
        <f>IF(J74=0,0,INDEX($Y$7:$AR$7,J74))</f>
        <v>0</v>
      </c>
      <c r="L74" s="196">
        <f t="shared" si="9"/>
        <v>0</v>
      </c>
      <c r="M74" s="196">
        <f t="shared" si="9"/>
        <v>0</v>
      </c>
      <c r="N74" s="196">
        <f t="shared" si="9"/>
        <v>0</v>
      </c>
      <c r="O74" s="196">
        <f t="shared" si="9"/>
        <v>0</v>
      </c>
      <c r="P74" s="196">
        <f t="shared" si="9"/>
        <v>0</v>
      </c>
      <c r="Q74" s="84">
        <f>IF(P74=0,0,INDEX($Y$7:$AR$7,P74))</f>
        <v>0</v>
      </c>
      <c r="R74" s="196">
        <f>IF(AND(R13&lt;$Y12,R13&gt;$Y14)=1,1,IF(AND(R13&lt;$AA12,R13&gt;$AA14,$AA14&lt;&gt;"")=1,3,IF(AND(R13&lt;$AC12,R13&gt;$AC14)=1,5,IF(AND(R13&lt;$AG12,R13&gt;$AG14)=1,7,IF(AND(R13&lt;$AI12,R13&gt;$AI14,$AI14&lt;&gt;"")=1,9,IF(AND(R13&lt;$AM12,R13&gt;$AM14,$AM14&lt;&gt;"")=1,11,IF(AND(R13&lt;$AO12,R13&gt;$AO14)=1,13,IF(AND(R13&lt;$AQ12,R13&gt;$AQ14)=1,15,0))))))))</f>
        <v>0</v>
      </c>
      <c r="S74" s="84">
        <f>IF(R74=0,0,INDEX($Y$7:$AR$7,R74))</f>
        <v>0</v>
      </c>
      <c r="T74" s="196">
        <f>IF(AND(T13&lt;$Y12,T13&gt;$Y14)=1,1,IF(AND(T13&lt;$AA12,T13&gt;$AA14,$AA14&lt;&gt;"")=1,3,IF(AND(T13&lt;$AC12,T13&gt;$AC14)=1,5,IF(AND(T13&lt;$AG12,T13&gt;$AG14)=1,7,IF(AND(T13&lt;$AI12,T13&gt;$AI14,$AI14&lt;&gt;"")=1,9,IF(AND(T13&lt;$AM12,T13&gt;$AM14,$AM14&lt;&gt;"")=1,11,IF(AND(T13&lt;$AO12,T13&gt;$AO14)=1,13,IF(AND(T13&lt;$AQ12,T13&gt;$AQ14)=1,15,0))))))))</f>
        <v>0</v>
      </c>
      <c r="U74" s="84">
        <f>IF(T74=0,0,INDEX($Y$7:$AR$7,T74))</f>
        <v>0</v>
      </c>
      <c r="Y74" s="133"/>
      <c r="Z74" s="130">
        <f t="shared" si="10"/>
        <v>0</v>
      </c>
      <c r="AA74" s="133"/>
      <c r="AB74" s="130">
        <f t="shared" si="11"/>
        <v>0</v>
      </c>
      <c r="AC74" s="133"/>
      <c r="AD74" s="130">
        <f t="shared" si="12"/>
        <v>0</v>
      </c>
      <c r="AE74" s="133"/>
      <c r="AF74" s="130">
        <f t="shared" si="13"/>
        <v>0</v>
      </c>
      <c r="AG74" s="133"/>
      <c r="AH74" s="130">
        <f t="shared" si="14"/>
        <v>0</v>
      </c>
      <c r="AI74" s="133"/>
      <c r="AJ74" s="130">
        <f t="shared" si="15"/>
        <v>0</v>
      </c>
      <c r="AK74" s="133"/>
      <c r="AL74" s="130">
        <f t="shared" si="16"/>
        <v>0</v>
      </c>
      <c r="AM74" s="133"/>
      <c r="AN74" s="130">
        <f t="shared" si="17"/>
        <v>0</v>
      </c>
      <c r="AO74" s="133"/>
      <c r="AP74" s="130">
        <f t="shared" si="18"/>
        <v>0</v>
      </c>
      <c r="AQ74" s="133"/>
      <c r="AR74" s="130">
        <f t="shared" si="19"/>
        <v>0</v>
      </c>
      <c r="BJ74">
        <v>6</v>
      </c>
      <c r="BK74" t="s">
        <v>64</v>
      </c>
      <c r="BL74">
        <v>14</v>
      </c>
      <c r="BN74" s="126">
        <f t="shared" si="20"/>
        <v>29</v>
      </c>
      <c r="BO74" s="126" t="str">
        <f t="shared" si="21"/>
        <v>AC</v>
      </c>
    </row>
    <row r="75" spans="1:67">
      <c r="B75">
        <f t="shared" si="8"/>
        <v>0</v>
      </c>
      <c r="D75" s="196">
        <f>IF(AND(D14&lt;$Y13,D14&gt;$Y15)=1,1,IF(AND(D14&lt;$AA13,D14&gt;$AA15,$AA15&lt;&gt;"")=1,3,IF(AND(D14&lt;$AC13,D14&gt;$AC15)=1,5,IF(AND(D14&lt;$AG13,D14&gt;$AG15)=1,7,IF(AND(D14&lt;$AI13,D14&gt;$AI15,$AI15&lt;&gt;"")=1,9,IF(AND(D14&lt;$AM13,D14&gt;$AM15,$AM15&lt;&gt;"")=1,11,IF(AND(D14&lt;$AO13,D14&gt;$AO15)=1,13,IF(AND(D14&lt;$AQ13,D14&gt;$AQ15)=1,15,0))))))))</f>
        <v>0</v>
      </c>
      <c r="E75" s="84">
        <f>IF(D75=0,0,INDEX($Y$7:$AR$7,D75))</f>
        <v>0</v>
      </c>
      <c r="F75" s="196">
        <f>IF(AND(F14&lt;$Y13,F14&gt;$Y15)=1,1,IF(AND(F14&lt;$AA13,F14&gt;$AA15,$AA15&lt;&gt;"")=1,3,IF(AND(F14&lt;$AC13,F14&gt;$AC15)=1,5,IF(AND(F14&lt;$AG13,F14&gt;$AG15)=1,7,IF(AND(F14&lt;$AI13,F14&gt;$AI15,$AI15&lt;&gt;"")=1,9,IF(AND(F14&lt;$AM13,F14&gt;$AM15,$AM15&lt;&gt;"")=1,11,IF(AND(F14&lt;$AO13,F14&gt;$AO15)=1,13,IF(AND(F14&lt;$AQ13,F14&gt;$AQ15)=1,15,0))))))))</f>
        <v>0</v>
      </c>
      <c r="G75" s="84">
        <f>IF(F75=0,0,INDEX($Y$7:$AR$7,F75))</f>
        <v>0</v>
      </c>
      <c r="H75" s="196">
        <f>IF(AND(H14&lt;$Y13,H14&gt;$Y15)=1,1,IF(AND(H14&lt;$AA13,H14&gt;$AA15,$AA15&lt;&gt;"")=1,3,IF(AND(H14&lt;$AC13,H14&gt;$AC15)=1,5,IF(AND(H14&lt;$AG13,H14&gt;$AG15)=1,7,IF(AND(H14&lt;$AI13,H14&gt;$AI15,$AI15&lt;&gt;"")=1,9,IF(AND(H14&lt;$AM13,H14&gt;$AM15,$AM15&lt;&gt;"")=1,11,IF(AND(H14&lt;$AO13,H14&gt;$AO15)=1,13,IF(AND(H14&lt;$AQ13,H14&gt;$AQ15)=1,15,0))))))))</f>
        <v>0</v>
      </c>
      <c r="I75" s="84">
        <f>IF(H75=0,0,INDEX($Y$7:$AR$7,H75))</f>
        <v>0</v>
      </c>
      <c r="J75" s="196">
        <f>IF(AND(J14&lt;$Y13,J14&gt;$Y15)=1,1,IF(AND(J14&lt;$AA13,J14&gt;$AA15,$AA15&lt;&gt;"")=1,3,IF(AND(J14&lt;$AC13,J14&gt;$AC15)=1,5,IF(AND(J14&lt;$AG13,J14&gt;$AG15)=1,7,IF(AND(J14&lt;$AI13,J14&gt;$AI15,$AI15&lt;&gt;"")=1,9,IF(AND(J14&lt;$AM13,J14&gt;$AM15,$AM15&lt;&gt;"")=1,11,IF(AND(J14&lt;$AO13,J14&gt;$AO15)=1,13,IF(AND(J14&lt;$AQ13,J14&gt;$AQ15)=1,15,0))))))))</f>
        <v>0</v>
      </c>
      <c r="K75" s="84">
        <f>IF(J75=0,0,INDEX($Y$7:$AR$7,J75))</f>
        <v>0</v>
      </c>
      <c r="L75" s="196">
        <f t="shared" si="9"/>
        <v>0</v>
      </c>
      <c r="M75" s="196">
        <f t="shared" si="9"/>
        <v>0</v>
      </c>
      <c r="N75" s="196">
        <f t="shared" si="9"/>
        <v>0</v>
      </c>
      <c r="O75" s="196">
        <f t="shared" si="9"/>
        <v>0</v>
      </c>
      <c r="P75" s="196">
        <f t="shared" si="9"/>
        <v>0</v>
      </c>
      <c r="Q75" s="84">
        <f>IF(P75=0,0,INDEX($Y$7:$AR$7,P75))</f>
        <v>0</v>
      </c>
      <c r="R75" s="196">
        <f>IF(AND(R14&lt;$Y13,R14&gt;$Y15)=1,1,IF(AND(R14&lt;$AA13,R14&gt;$AA15,$AA15&lt;&gt;"")=1,3,IF(AND(R14&lt;$AC13,R14&gt;$AC15)=1,5,IF(AND(R14&lt;$AG13,R14&gt;$AG15)=1,7,IF(AND(R14&lt;$AI13,R14&gt;$AI15,$AI15&lt;&gt;"")=1,9,IF(AND(R14&lt;$AM13,R14&gt;$AM15,$AM15&lt;&gt;"")=1,11,IF(AND(R14&lt;$AO13,R14&gt;$AO15)=1,13,IF(AND(R14&lt;$AQ13,R14&gt;$AQ15)=1,15,0))))))))</f>
        <v>0</v>
      </c>
      <c r="S75" s="84">
        <f>IF(R75=0,0,INDEX($Y$7:$AR$7,R75))</f>
        <v>0</v>
      </c>
      <c r="T75" s="196">
        <f>IF(AND(T14&lt;$Y13,T14&gt;$Y15)=1,1,IF(AND(T14&lt;$AA13,T14&gt;$AA15,$AA15&lt;&gt;"")=1,3,IF(AND(T14&lt;$AC13,T14&gt;$AC15)=1,5,IF(AND(T14&lt;$AG13,T14&gt;$AG15)=1,7,IF(AND(T14&lt;$AI13,T14&gt;$AI15,$AI15&lt;&gt;"")=1,9,IF(AND(T14&lt;$AM13,T14&gt;$AM15,$AM15&lt;&gt;"")=1,11,IF(AND(T14&lt;$AO13,T14&gt;$AO15)=1,13,IF(AND(T14&lt;$AQ13,T14&gt;$AQ15)=1,15,0))))))))</f>
        <v>0</v>
      </c>
      <c r="U75" s="84">
        <f>IF(T75=0,0,INDEX($Y$7:$AR$7,T75))</f>
        <v>0</v>
      </c>
      <c r="Y75" s="133"/>
      <c r="Z75" s="130">
        <f t="shared" si="10"/>
        <v>0</v>
      </c>
      <c r="AA75" s="133"/>
      <c r="AB75" s="130">
        <f t="shared" si="11"/>
        <v>0</v>
      </c>
      <c r="AC75" s="133"/>
      <c r="AD75" s="130">
        <f t="shared" si="12"/>
        <v>0</v>
      </c>
      <c r="AE75" s="133"/>
      <c r="AF75" s="130">
        <f t="shared" si="13"/>
        <v>0</v>
      </c>
      <c r="AG75" s="133"/>
      <c r="AH75" s="130">
        <f t="shared" si="14"/>
        <v>0</v>
      </c>
      <c r="AI75" s="133"/>
      <c r="AJ75" s="130">
        <f t="shared" si="15"/>
        <v>0</v>
      </c>
      <c r="AK75" s="133"/>
      <c r="AL75" s="130">
        <f t="shared" si="16"/>
        <v>0</v>
      </c>
      <c r="AM75" s="133"/>
      <c r="AN75" s="130">
        <f t="shared" si="17"/>
        <v>0</v>
      </c>
      <c r="AO75" s="133"/>
      <c r="AP75" s="130">
        <f t="shared" si="18"/>
        <v>0</v>
      </c>
      <c r="AQ75" s="133"/>
      <c r="AR75" s="130">
        <f t="shared" si="19"/>
        <v>0</v>
      </c>
      <c r="BJ75">
        <v>7</v>
      </c>
      <c r="BK75" t="s">
        <v>66</v>
      </c>
      <c r="BL75">
        <v>13</v>
      </c>
      <c r="BN75" s="126">
        <f t="shared" si="20"/>
        <v>10</v>
      </c>
      <c r="BO75" s="126" t="str">
        <f t="shared" si="21"/>
        <v>J</v>
      </c>
    </row>
    <row r="76" spans="1:67">
      <c r="B76">
        <f t="shared" si="8"/>
        <v>0</v>
      </c>
      <c r="D76" s="196">
        <f>IF(AND(D15&lt;$Y14,D15&gt;$Y16)=1,1,IF(AND(D15&lt;$AA14,D15&gt;$AA16,$AA16&lt;&gt;"")=1,3,IF(AND(D15&lt;$AC14,D15&gt;$AC16)=1,5,IF(AND(D15&lt;$AG14,D15&gt;$AG16)=1,7,IF(AND(D15&lt;$AI14,D15&gt;$AI16,$AI16&lt;&gt;"")=1,9,IF(AND(D15&lt;$AM14,D15&gt;$AM16,$AM16&lt;&gt;"")=1,11,IF(AND(D15&lt;$AO14,D15&gt;$AO16)=1,13,IF(AND(D15&lt;$AQ14,D15&gt;$AQ16)=1,15,0))))))))</f>
        <v>0</v>
      </c>
      <c r="E76" s="84">
        <f>IF(D76=0,0,INDEX($Y$7:$AR$7,D76))</f>
        <v>0</v>
      </c>
      <c r="F76" s="196">
        <f>IF(AND(F15&lt;$Y14,F15&gt;$Y16)=1,1,IF(AND(F15&lt;$AA14,F15&gt;$AA16,$AA16&lt;&gt;"")=1,3,IF(AND(F15&lt;$AC14,F15&gt;$AC16)=1,5,IF(AND(F15&lt;$AG14,F15&gt;$AG16)=1,7,IF(AND(F15&lt;$AI14,F15&gt;$AI16,$AI16&lt;&gt;"")=1,9,IF(AND(F15&lt;$AM14,F15&gt;$AM16,$AM16&lt;&gt;"")=1,11,IF(AND(F15&lt;$AO14,F15&gt;$AO16)=1,13,IF(AND(F15&lt;$AQ14,F15&gt;$AQ16)=1,15,0))))))))</f>
        <v>0</v>
      </c>
      <c r="G76" s="84">
        <f>IF(F76=0,0,INDEX($Y$7:$AR$7,F76))</f>
        <v>0</v>
      </c>
      <c r="H76" s="196">
        <f>IF(AND(H15&lt;$Y14,H15&gt;$Y16)=1,1,IF(AND(H15&lt;$AA14,H15&gt;$AA16,$AA16&lt;&gt;"")=1,3,IF(AND(H15&lt;$AC14,H15&gt;$AC16)=1,5,IF(AND(H15&lt;$AG14,H15&gt;$AG16)=1,7,IF(AND(H15&lt;$AI14,H15&gt;$AI16,$AI16&lt;&gt;"")=1,9,IF(AND(H15&lt;$AM14,H15&gt;$AM16,$AM16&lt;&gt;"")=1,11,IF(AND(H15&lt;$AO14,H15&gt;$AO16)=1,13,IF(AND(H15&lt;$AQ14,H15&gt;$AQ16)=1,15,0))))))))</f>
        <v>0</v>
      </c>
      <c r="I76" s="84">
        <f>IF(H76=0,0,INDEX($Y$7:$AR$7,H76))</f>
        <v>0</v>
      </c>
      <c r="J76" s="196">
        <f>IF(AND(J15&lt;$Y14,J15&gt;$Y16)=1,1,IF(AND(J15&lt;$AA14,J15&gt;$AA16,$AA16&lt;&gt;"")=1,3,IF(AND(J15&lt;$AC14,J15&gt;$AC16)=1,5,IF(AND(J15&lt;$AG14,J15&gt;$AG16)=1,7,IF(AND(J15&lt;$AI14,J15&gt;$AI16,$AI16&lt;&gt;"")=1,9,IF(AND(J15&lt;$AM14,J15&gt;$AM16,$AM16&lt;&gt;"")=1,11,IF(AND(J15&lt;$AO14,J15&gt;$AO16)=1,13,IF(AND(J15&lt;$AQ14,J15&gt;$AQ16)=1,15,0))))))))</f>
        <v>0</v>
      </c>
      <c r="K76" s="84">
        <f>IF(J76=0,0,INDEX($Y$7:$AR$7,J76))</f>
        <v>0</v>
      </c>
      <c r="L76" s="196">
        <f t="shared" si="9"/>
        <v>0</v>
      </c>
      <c r="M76" s="196">
        <f t="shared" si="9"/>
        <v>0</v>
      </c>
      <c r="N76" s="196">
        <f t="shared" si="9"/>
        <v>0</v>
      </c>
      <c r="O76" s="196">
        <f t="shared" si="9"/>
        <v>0</v>
      </c>
      <c r="P76" s="196">
        <f t="shared" si="9"/>
        <v>0</v>
      </c>
      <c r="Q76" s="84">
        <f>IF(P76=0,0,INDEX($Y$7:$AR$7,P76))</f>
        <v>0</v>
      </c>
      <c r="R76" s="196">
        <f>IF(AND(R15&lt;$Y14,R15&gt;$Y16)=1,1,IF(AND(R15&lt;$AA14,R15&gt;$AA16,$AA16&lt;&gt;"")=1,3,IF(AND(R15&lt;$AC14,R15&gt;$AC16)=1,5,IF(AND(R15&lt;$AG14,R15&gt;$AG16)=1,7,IF(AND(R15&lt;$AI14,R15&gt;$AI16,$AI16&lt;&gt;"")=1,9,IF(AND(R15&lt;$AM14,R15&gt;$AM16,$AM16&lt;&gt;"")=1,11,IF(AND(R15&lt;$AO14,R15&gt;$AO16)=1,13,IF(AND(R15&lt;$AQ14,R15&gt;$AQ16)=1,15,0))))))))</f>
        <v>0</v>
      </c>
      <c r="S76" s="84">
        <f>IF(R76=0,0,INDEX($Y$7:$AR$7,R76))</f>
        <v>0</v>
      </c>
      <c r="T76" s="196">
        <f>IF(AND(T15&lt;$Y14,T15&gt;$Y16)=1,1,IF(AND(T15&lt;$AA14,T15&gt;$AA16,$AA16&lt;&gt;"")=1,3,IF(AND(T15&lt;$AC14,T15&gt;$AC16)=1,5,IF(AND(T15&lt;$AG14,T15&gt;$AG16)=1,7,IF(AND(T15&lt;$AI14,T15&gt;$AI16,$AI16&lt;&gt;"")=1,9,IF(AND(T15&lt;$AM14,T15&gt;$AM16,$AM16&lt;&gt;"")=1,11,IF(AND(T15&lt;$AO14,T15&gt;$AO16)=1,13,IF(AND(T15&lt;$AQ14,T15&gt;$AQ16)=1,15,0))))))))</f>
        <v>0</v>
      </c>
      <c r="U76" s="84">
        <f>IF(T76=0,0,INDEX($Y$7:$AR$7,T76))</f>
        <v>0</v>
      </c>
      <c r="Y76" s="133"/>
      <c r="Z76" s="130">
        <f t="shared" si="10"/>
        <v>0</v>
      </c>
      <c r="AA76" s="133"/>
      <c r="AB76" s="130">
        <f t="shared" si="11"/>
        <v>0</v>
      </c>
      <c r="AC76" s="133"/>
      <c r="AD76" s="130">
        <f t="shared" si="12"/>
        <v>0</v>
      </c>
      <c r="AE76" s="133"/>
      <c r="AF76" s="130">
        <f t="shared" si="13"/>
        <v>0</v>
      </c>
      <c r="AG76" s="133"/>
      <c r="AH76" s="130">
        <f t="shared" si="14"/>
        <v>0</v>
      </c>
      <c r="AI76" s="133"/>
      <c r="AJ76" s="130">
        <f t="shared" si="15"/>
        <v>0</v>
      </c>
      <c r="AK76" s="133"/>
      <c r="AL76" s="130">
        <f t="shared" si="16"/>
        <v>0</v>
      </c>
      <c r="AM76" s="133"/>
      <c r="AN76" s="130">
        <f t="shared" si="17"/>
        <v>0</v>
      </c>
      <c r="AO76" s="133"/>
      <c r="AP76" s="130">
        <f t="shared" si="18"/>
        <v>0</v>
      </c>
      <c r="AQ76" s="133"/>
      <c r="AR76" s="130">
        <f t="shared" si="19"/>
        <v>0</v>
      </c>
      <c r="BJ76">
        <v>8</v>
      </c>
      <c r="BK76" t="s">
        <v>67</v>
      </c>
      <c r="BL76">
        <v>12</v>
      </c>
      <c r="BN76" s="126">
        <f t="shared" si="20"/>
        <v>14</v>
      </c>
      <c r="BO76" s="126" t="str">
        <f t="shared" si="21"/>
        <v>N</v>
      </c>
    </row>
    <row r="77" spans="1:67">
      <c r="B77">
        <f t="shared" si="8"/>
        <v>0</v>
      </c>
      <c r="D77" s="196"/>
      <c r="E77" s="84"/>
      <c r="F77" s="196"/>
      <c r="G77" s="84"/>
      <c r="H77" s="196"/>
      <c r="I77" s="84"/>
      <c r="J77" s="196"/>
      <c r="K77" s="84"/>
      <c r="L77" s="196"/>
      <c r="M77" s="196"/>
      <c r="N77" s="196"/>
      <c r="O77" s="196"/>
      <c r="P77" s="196"/>
      <c r="Q77" s="84"/>
      <c r="R77" s="196"/>
      <c r="S77" s="84"/>
      <c r="T77" s="196"/>
      <c r="U77" s="84"/>
      <c r="Y77" s="133"/>
      <c r="Z77" s="130">
        <f t="shared" si="10"/>
        <v>0</v>
      </c>
      <c r="AA77" s="133"/>
      <c r="AB77" s="130">
        <f t="shared" si="11"/>
        <v>0</v>
      </c>
      <c r="AC77" s="133"/>
      <c r="AD77" s="130">
        <f t="shared" si="12"/>
        <v>0</v>
      </c>
      <c r="AE77" s="133"/>
      <c r="AF77" s="130">
        <f t="shared" si="13"/>
        <v>0</v>
      </c>
      <c r="AG77" s="133"/>
      <c r="AH77" s="130">
        <f t="shared" si="14"/>
        <v>0</v>
      </c>
      <c r="AI77" s="133"/>
      <c r="AJ77" s="130">
        <f t="shared" si="15"/>
        <v>0</v>
      </c>
      <c r="AK77" s="133"/>
      <c r="AL77" s="130">
        <f t="shared" si="16"/>
        <v>0</v>
      </c>
      <c r="AM77" s="133"/>
      <c r="AN77" s="130">
        <f t="shared" si="17"/>
        <v>0</v>
      </c>
      <c r="AO77" s="133"/>
      <c r="AP77" s="130">
        <f t="shared" si="18"/>
        <v>0</v>
      </c>
      <c r="AQ77" s="133"/>
      <c r="AR77" s="130">
        <f t="shared" si="19"/>
        <v>0</v>
      </c>
      <c r="BJ77" s="126">
        <v>9</v>
      </c>
      <c r="BK77" t="s">
        <v>69</v>
      </c>
      <c r="BL77">
        <v>11</v>
      </c>
      <c r="BN77" s="126">
        <f t="shared" si="20"/>
        <v>31</v>
      </c>
      <c r="BO77" s="126" t="str">
        <f t="shared" si="21"/>
        <v>AE</v>
      </c>
    </row>
    <row r="78" spans="1:67">
      <c r="D78" s="196"/>
      <c r="E78" s="84"/>
      <c r="F78" s="196"/>
      <c r="G78" s="84"/>
      <c r="H78" s="196"/>
      <c r="I78" s="84"/>
      <c r="J78" s="196"/>
      <c r="K78" s="84"/>
      <c r="L78" s="196"/>
      <c r="M78" s="196"/>
      <c r="N78" s="196"/>
      <c r="O78" s="196"/>
      <c r="P78" s="196"/>
      <c r="Q78" s="84"/>
      <c r="R78" s="196"/>
      <c r="S78" s="84"/>
      <c r="T78" s="196"/>
      <c r="U78" s="84"/>
      <c r="Y78" s="131"/>
      <c r="Z78" s="130"/>
      <c r="AA78" s="131"/>
      <c r="AB78" s="130"/>
      <c r="AC78" s="131"/>
      <c r="AD78" s="130"/>
      <c r="AE78" s="131"/>
      <c r="AF78" s="130"/>
      <c r="AG78" s="131"/>
      <c r="AH78" s="130"/>
      <c r="AI78" s="131"/>
      <c r="AJ78" s="130"/>
      <c r="AK78" s="131"/>
      <c r="AL78" s="130"/>
      <c r="AM78" s="131"/>
      <c r="AN78" s="130"/>
      <c r="AO78" s="131"/>
      <c r="AP78" s="130"/>
      <c r="AQ78" s="131"/>
      <c r="AR78" s="130"/>
      <c r="BJ78" s="126">
        <v>10</v>
      </c>
      <c r="BK78" t="s">
        <v>70</v>
      </c>
      <c r="BL78">
        <v>10</v>
      </c>
      <c r="BN78" s="126">
        <f t="shared" si="20"/>
        <v>16</v>
      </c>
      <c r="BO78" s="126" t="str">
        <f t="shared" si="21"/>
        <v>P</v>
      </c>
    </row>
    <row r="79" spans="1:67">
      <c r="D79" s="196"/>
      <c r="E79" s="134"/>
      <c r="F79" s="196"/>
      <c r="G79" s="134"/>
      <c r="H79" s="196"/>
      <c r="I79" s="134"/>
      <c r="J79" s="196"/>
      <c r="K79" s="134"/>
      <c r="L79" s="196"/>
      <c r="M79" s="196"/>
      <c r="N79" s="196"/>
      <c r="O79" s="196"/>
      <c r="P79" s="196"/>
      <c r="Q79" s="134"/>
      <c r="R79" s="196"/>
      <c r="S79" s="134"/>
      <c r="T79" s="196"/>
      <c r="U79" s="134"/>
      <c r="Y79" s="135"/>
      <c r="Z79" s="130">
        <f>IF(ISERROR(INDEX($D$67:$U$67,MATCH(Z$67,$D79:$U79,0))),0,INDEX($D$67:$U$67,MATCH(Z$67,$D79:$U79,0)))</f>
        <v>0</v>
      </c>
      <c r="AA79" s="135"/>
      <c r="AB79" s="130">
        <f>IF(ISERROR(INDEX($D$67:$U$67,MATCH(AB$67,$D79:$U79,0))),0,INDEX($D$67:$U$67,MATCH(AB$67,$D79:$U79,0)))</f>
        <v>0</v>
      </c>
      <c r="AC79" s="135"/>
      <c r="AD79" s="130">
        <f>IF(ISERROR(INDEX($D$67:$U$67,MATCH(AD$67,$D79:$U79,0))),0,INDEX($D$67:$U$67,MATCH(AD$67,$D79:$U79,0)))</f>
        <v>0</v>
      </c>
      <c r="AE79" s="135"/>
      <c r="AF79" s="130">
        <f>IF(ISERROR(INDEX($D$67:$U$67,MATCH(AF$67,$D79:$U79,0))),0,INDEX($D$67:$U$67,MATCH(AF$67,$D79:$U79,0)))</f>
        <v>0</v>
      </c>
      <c r="AG79" s="135"/>
      <c r="AH79" s="130">
        <f>IF(ISERROR(INDEX($D$67:$U$67,MATCH(AH$67,$D79:$U79,0))),0,INDEX($D$67:$U$67,MATCH(AH$67,$D79:$U79,0)))</f>
        <v>0</v>
      </c>
      <c r="AI79" s="135"/>
      <c r="AJ79" s="130">
        <f>IF(ISERROR(INDEX($D$67:$U$67,MATCH(AJ$67,$D79:$U79,0))),0,INDEX($D$67:$U$67,MATCH(AJ$67,$D79:$U79,0)))</f>
        <v>0</v>
      </c>
      <c r="AK79" s="135"/>
      <c r="AL79" s="130">
        <f>IF(ISERROR(INDEX($D$67:$U$67,MATCH(AL$67,$D79:$U79,0))),0,INDEX($D$67:$U$67,MATCH(AL$67,$D79:$U79,0)))</f>
        <v>0</v>
      </c>
      <c r="AM79" s="135"/>
      <c r="AN79" s="130">
        <f>IF(ISERROR(INDEX($D$67:$U$67,MATCH(AN$67,$D79:$U79,0))),0,INDEX($D$67:$U$67,MATCH(AN$67,$D79:$U79,0)))</f>
        <v>0</v>
      </c>
      <c r="AO79" s="135"/>
      <c r="AP79" s="130">
        <f>IF(ISERROR(INDEX($D$67:$U$67,MATCH(AP$67,$D79:$U79,0))),0,INDEX($D$67:$U$67,MATCH(AP$67,$D79:$U79,0)))</f>
        <v>0</v>
      </c>
      <c r="AQ79" s="135"/>
      <c r="AR79" s="130">
        <f>IF(ISERROR(INDEX($D$67:$U$67,MATCH(AR$67,$D79:$U79,0))),0,INDEX($D$67:$U$67,MATCH(AR$67,$D79:$U79,0)))</f>
        <v>0</v>
      </c>
      <c r="BJ79" s="126">
        <v>11</v>
      </c>
      <c r="BK79" t="s">
        <v>73</v>
      </c>
      <c r="BL79">
        <v>9</v>
      </c>
      <c r="BN79" s="126">
        <f t="shared" si="20"/>
        <v>33</v>
      </c>
      <c r="BO79" s="126" t="str">
        <f t="shared" si="21"/>
        <v>AG</v>
      </c>
    </row>
    <row r="80" spans="1:67">
      <c r="BJ80" s="126">
        <v>12</v>
      </c>
      <c r="BK80" t="s">
        <v>74</v>
      </c>
      <c r="BL80">
        <v>8</v>
      </c>
      <c r="BN80" s="126">
        <f t="shared" si="20"/>
        <v>35</v>
      </c>
      <c r="BO80" s="126" t="str">
        <f t="shared" si="21"/>
        <v>AI</v>
      </c>
    </row>
    <row r="81" spans="62:67">
      <c r="BJ81" s="126">
        <v>13</v>
      </c>
      <c r="BK81" t="s">
        <v>77</v>
      </c>
      <c r="BL81">
        <v>7</v>
      </c>
      <c r="BN81" s="126">
        <f t="shared" si="20"/>
        <v>12</v>
      </c>
      <c r="BO81" s="126" t="str">
        <f t="shared" si="21"/>
        <v>L</v>
      </c>
    </row>
    <row r="82" spans="62:67">
      <c r="BJ82" s="126">
        <v>14</v>
      </c>
      <c r="BK82" t="s">
        <v>78</v>
      </c>
      <c r="BL82">
        <v>6</v>
      </c>
      <c r="BN82" s="126">
        <f t="shared" si="20"/>
        <v>18</v>
      </c>
      <c r="BO82" s="126" t="str">
        <f t="shared" si="21"/>
        <v>R</v>
      </c>
    </row>
    <row r="83" spans="62:67">
      <c r="BJ83" s="126">
        <v>15</v>
      </c>
      <c r="BK83" t="s">
        <v>81</v>
      </c>
      <c r="BL83">
        <v>5</v>
      </c>
      <c r="BN83" s="126">
        <f t="shared" si="20"/>
        <v>27</v>
      </c>
      <c r="BO83" s="126" t="str">
        <f t="shared" si="21"/>
        <v>AA</v>
      </c>
    </row>
    <row r="84" spans="62:67">
      <c r="BJ84" s="126">
        <v>16</v>
      </c>
      <c r="BK84" t="s">
        <v>82</v>
      </c>
      <c r="BL84">
        <v>4</v>
      </c>
      <c r="BN84" s="126">
        <f t="shared" si="20"/>
        <v>8</v>
      </c>
      <c r="BO84" s="126" t="str">
        <f t="shared" si="21"/>
        <v>H</v>
      </c>
    </row>
    <row r="85" spans="62:67">
      <c r="BJ85" s="126">
        <v>17</v>
      </c>
      <c r="BK85" t="s">
        <v>85</v>
      </c>
      <c r="BL85">
        <v>3</v>
      </c>
      <c r="BN85" s="126">
        <f t="shared" si="20"/>
        <v>6</v>
      </c>
      <c r="BO85" s="126" t="str">
        <f t="shared" si="21"/>
        <v>F</v>
      </c>
    </row>
    <row r="86" spans="62:67">
      <c r="BJ86" s="126">
        <v>18</v>
      </c>
      <c r="BK86" t="s">
        <v>86</v>
      </c>
      <c r="BL86">
        <v>2</v>
      </c>
      <c r="BN86" s="126">
        <f t="shared" si="20"/>
        <v>37</v>
      </c>
      <c r="BO86" s="126" t="str">
        <f t="shared" si="21"/>
        <v>AK</v>
      </c>
    </row>
    <row r="87" spans="62:67">
      <c r="BJ87" s="126">
        <v>19</v>
      </c>
      <c r="BK87" t="s">
        <v>89</v>
      </c>
      <c r="BL87">
        <v>1</v>
      </c>
      <c r="BN87" s="126">
        <f t="shared" si="20"/>
        <v>39</v>
      </c>
      <c r="BO87" s="126" t="str">
        <f t="shared" si="21"/>
        <v>AM</v>
      </c>
    </row>
    <row r="88" spans="62:67">
      <c r="BJ88" s="126">
        <v>20</v>
      </c>
      <c r="BK88" t="s">
        <v>90</v>
      </c>
    </row>
    <row r="89" spans="62:67">
      <c r="BJ89" s="126">
        <v>21</v>
      </c>
      <c r="BK89" t="s">
        <v>92</v>
      </c>
    </row>
    <row r="90" spans="62:67">
      <c r="BJ90" s="126">
        <v>22</v>
      </c>
      <c r="BK90" t="s">
        <v>93</v>
      </c>
    </row>
    <row r="91" spans="62:67">
      <c r="BJ91" s="126">
        <v>23</v>
      </c>
      <c r="BK91" t="s">
        <v>95</v>
      </c>
    </row>
    <row r="92" spans="62:67">
      <c r="BJ92" s="126">
        <v>24</v>
      </c>
      <c r="BK92" t="s">
        <v>96</v>
      </c>
    </row>
    <row r="93" spans="62:67">
      <c r="BJ93" s="126">
        <v>25</v>
      </c>
      <c r="BK93" t="s">
        <v>98</v>
      </c>
    </row>
    <row r="94" spans="62:67">
      <c r="BJ94" s="126">
        <v>26</v>
      </c>
      <c r="BK94" t="s">
        <v>99</v>
      </c>
    </row>
    <row r="95" spans="62:67">
      <c r="BJ95" s="126">
        <v>27</v>
      </c>
      <c r="BK95" t="s">
        <v>102</v>
      </c>
    </row>
    <row r="96" spans="62:67">
      <c r="BJ96" s="126">
        <v>28</v>
      </c>
      <c r="BK96" t="s">
        <v>103</v>
      </c>
    </row>
    <row r="97" spans="62:63">
      <c r="BJ97" s="126">
        <v>29</v>
      </c>
      <c r="BK97" t="s">
        <v>105</v>
      </c>
    </row>
    <row r="98" spans="62:63">
      <c r="BJ98" s="126">
        <v>30</v>
      </c>
      <c r="BK98" t="s">
        <v>107</v>
      </c>
    </row>
    <row r="99" spans="62:63">
      <c r="BJ99" s="126">
        <v>31</v>
      </c>
      <c r="BK99" t="s">
        <v>109</v>
      </c>
    </row>
    <row r="100" spans="62:63">
      <c r="BJ100" s="126">
        <v>32</v>
      </c>
      <c r="BK100" t="s">
        <v>111</v>
      </c>
    </row>
    <row r="101" spans="62:63">
      <c r="BJ101" s="126">
        <v>33</v>
      </c>
      <c r="BK101" t="s">
        <v>112</v>
      </c>
    </row>
    <row r="102" spans="62:63">
      <c r="BJ102" s="126">
        <v>34</v>
      </c>
      <c r="BK102" t="s">
        <v>113</v>
      </c>
    </row>
    <row r="103" spans="62:63">
      <c r="BJ103" s="126">
        <v>35</v>
      </c>
      <c r="BK103" t="s">
        <v>128</v>
      </c>
    </row>
    <row r="104" spans="62:63">
      <c r="BJ104" s="126">
        <v>36</v>
      </c>
      <c r="BK104" t="s">
        <v>129</v>
      </c>
    </row>
    <row r="105" spans="62:63">
      <c r="BJ105" s="126">
        <v>37</v>
      </c>
      <c r="BK105" t="s">
        <v>130</v>
      </c>
    </row>
    <row r="106" spans="62:63">
      <c r="BJ106" s="126">
        <v>38</v>
      </c>
      <c r="BK106" t="s">
        <v>131</v>
      </c>
    </row>
    <row r="107" spans="62:63">
      <c r="BJ107">
        <v>39</v>
      </c>
      <c r="BK107" t="s">
        <v>132</v>
      </c>
    </row>
  </sheetData>
  <mergeCells count="160">
    <mergeCell ref="D55:E55"/>
    <mergeCell ref="D52:E52"/>
    <mergeCell ref="P44:Q44"/>
    <mergeCell ref="J44:O44"/>
    <mergeCell ref="AE44:AJ44"/>
    <mergeCell ref="G4:U5"/>
    <mergeCell ref="W4:W5"/>
    <mergeCell ref="Y4:AI5"/>
    <mergeCell ref="B6:B9"/>
    <mergeCell ref="J6:K9"/>
    <mergeCell ref="L6:S6"/>
    <mergeCell ref="T6:U6"/>
    <mergeCell ref="V6:V9"/>
    <mergeCell ref="W6:W7"/>
    <mergeCell ref="X6:X9"/>
    <mergeCell ref="AA6:AH6"/>
    <mergeCell ref="D7:E7"/>
    <mergeCell ref="L7:M7"/>
    <mergeCell ref="P7:Q7"/>
    <mergeCell ref="R7:S7"/>
    <mergeCell ref="T7:U7"/>
    <mergeCell ref="Y7:Z7"/>
    <mergeCell ref="AA7:AB7"/>
    <mergeCell ref="AC7:AD7"/>
    <mergeCell ref="AG7:AH7"/>
    <mergeCell ref="D8:E8"/>
    <mergeCell ref="L8:M8"/>
    <mergeCell ref="P8:Q8"/>
    <mergeCell ref="R8:S8"/>
    <mergeCell ref="T8:U8"/>
    <mergeCell ref="Y8:Z8"/>
    <mergeCell ref="AA8:AB8"/>
    <mergeCell ref="AC8:AD8"/>
    <mergeCell ref="AG8:AH8"/>
    <mergeCell ref="D9:E9"/>
    <mergeCell ref="L9:M9"/>
    <mergeCell ref="P9:Q9"/>
    <mergeCell ref="R9:S9"/>
    <mergeCell ref="T9:U9"/>
    <mergeCell ref="Y9:Z9"/>
    <mergeCell ref="AA9:AB9"/>
    <mergeCell ref="AC9:AD9"/>
    <mergeCell ref="AG9:AH9"/>
    <mergeCell ref="A10:A16"/>
    <mergeCell ref="G10:G16"/>
    <mergeCell ref="J10:K10"/>
    <mergeCell ref="AI10:AI16"/>
    <mergeCell ref="AM10:AM16"/>
    <mergeCell ref="AS10:AS16"/>
    <mergeCell ref="J11:K11"/>
    <mergeCell ref="J12:K12"/>
    <mergeCell ref="J13:K13"/>
    <mergeCell ref="J14:K14"/>
    <mergeCell ref="J15:K15"/>
    <mergeCell ref="J16:K16"/>
    <mergeCell ref="G17:AI17"/>
    <mergeCell ref="M26:U27"/>
    <mergeCell ref="Y26:AC27"/>
    <mergeCell ref="B28:B31"/>
    <mergeCell ref="P28:Q31"/>
    <mergeCell ref="V28:V31"/>
    <mergeCell ref="W28:W29"/>
    <mergeCell ref="X28:X31"/>
    <mergeCell ref="Y28:AB28"/>
    <mergeCell ref="D29:E29"/>
    <mergeCell ref="F29:G29"/>
    <mergeCell ref="J29:K29"/>
    <mergeCell ref="R29:S29"/>
    <mergeCell ref="T29:U29"/>
    <mergeCell ref="Y29:Z29"/>
    <mergeCell ref="AA29:AB29"/>
    <mergeCell ref="D30:E30"/>
    <mergeCell ref="F30:G30"/>
    <mergeCell ref="J30:K30"/>
    <mergeCell ref="R30:S30"/>
    <mergeCell ref="T30:U30"/>
    <mergeCell ref="Y30:Z30"/>
    <mergeCell ref="AA30:AB30"/>
    <mergeCell ref="D31:E31"/>
    <mergeCell ref="F31:G31"/>
    <mergeCell ref="J31:K31"/>
    <mergeCell ref="R31:S31"/>
    <mergeCell ref="T31:U31"/>
    <mergeCell ref="Y31:Z31"/>
    <mergeCell ref="AA31:AB31"/>
    <mergeCell ref="A32:A34"/>
    <mergeCell ref="M32:M34"/>
    <mergeCell ref="P32:Q32"/>
    <mergeCell ref="AC32:AC34"/>
    <mergeCell ref="AS32:AS34"/>
    <mergeCell ref="P33:Q33"/>
    <mergeCell ref="P34:Q34"/>
    <mergeCell ref="M35:AC35"/>
    <mergeCell ref="C42:U43"/>
    <mergeCell ref="W42:W43"/>
    <mergeCell ref="Y42:AO43"/>
    <mergeCell ref="D44:E47"/>
    <mergeCell ref="R44:U44"/>
    <mergeCell ref="V44:V47"/>
    <mergeCell ref="W44:W45"/>
    <mergeCell ref="X44:X47"/>
    <mergeCell ref="Y44:AB44"/>
    <mergeCell ref="F45:G45"/>
    <mergeCell ref="H45:I45"/>
    <mergeCell ref="J45:K45"/>
    <mergeCell ref="L45:M45"/>
    <mergeCell ref="N45:O45"/>
    <mergeCell ref="P45:Q45"/>
    <mergeCell ref="R45:S45"/>
    <mergeCell ref="T45:U45"/>
    <mergeCell ref="AM45:AN45"/>
    <mergeCell ref="F46:G46"/>
    <mergeCell ref="H46:I46"/>
    <mergeCell ref="J46:K46"/>
    <mergeCell ref="L46:M46"/>
    <mergeCell ref="N46:O46"/>
    <mergeCell ref="P46:Q46"/>
    <mergeCell ref="R46:S46"/>
    <mergeCell ref="T46:U46"/>
    <mergeCell ref="Y46:Z46"/>
    <mergeCell ref="AA46:AB46"/>
    <mergeCell ref="AC46:AD46"/>
    <mergeCell ref="AE46:AF46"/>
    <mergeCell ref="AG46:AH46"/>
    <mergeCell ref="AI46:AJ46"/>
    <mergeCell ref="AK46:AL46"/>
    <mergeCell ref="AM46:AN46"/>
    <mergeCell ref="T47:U47"/>
    <mergeCell ref="Y47:Z47"/>
    <mergeCell ref="Y45:Z45"/>
    <mergeCell ref="AA45:AB45"/>
    <mergeCell ref="AC45:AD45"/>
    <mergeCell ref="AE45:AF45"/>
    <mergeCell ref="AG45:AH45"/>
    <mergeCell ref="AI45:AJ45"/>
    <mergeCell ref="AK45:AL45"/>
    <mergeCell ref="AO48:AO56"/>
    <mergeCell ref="D49:E49"/>
    <mergeCell ref="D50:E50"/>
    <mergeCell ref="D51:E51"/>
    <mergeCell ref="D53:E53"/>
    <mergeCell ref="D54:E54"/>
    <mergeCell ref="D56:E56"/>
    <mergeCell ref="C57:AO57"/>
    <mergeCell ref="AA47:AB47"/>
    <mergeCell ref="AC47:AD47"/>
    <mergeCell ref="AE47:AF47"/>
    <mergeCell ref="AG47:AH47"/>
    <mergeCell ref="AI47:AJ47"/>
    <mergeCell ref="AK47:AL47"/>
    <mergeCell ref="AM47:AN47"/>
    <mergeCell ref="C48:C56"/>
    <mergeCell ref="D48:E48"/>
    <mergeCell ref="F47:G47"/>
    <mergeCell ref="H47:I47"/>
    <mergeCell ref="J47:K47"/>
    <mergeCell ref="L47:M47"/>
    <mergeCell ref="N47:O47"/>
    <mergeCell ref="P47:Q47"/>
    <mergeCell ref="R47:S47"/>
  </mergeCells>
  <conditionalFormatting sqref="U65:Z65">
    <cfRule type="cellIs" dxfId="114" priority="2" operator="greaterThan">
      <formula>1</formula>
    </cfRule>
  </conditionalFormatting>
  <conditionalFormatting sqref="S65 AQ65:AR65 E65 G65 K65:Q65">
    <cfRule type="cellIs" dxfId="113" priority="3" operator="greaterThan">
      <formula>1</formula>
    </cfRule>
  </conditionalFormatting>
  <conditionalFormatting sqref="R65">
    <cfRule type="cellIs" dxfId="112" priority="4" operator="greaterThan">
      <formula>1</formula>
    </cfRule>
  </conditionalFormatting>
  <conditionalFormatting sqref="T65">
    <cfRule type="cellIs" dxfId="111" priority="5" operator="greaterThan">
      <formula>1</formula>
    </cfRule>
  </conditionalFormatting>
  <conditionalFormatting sqref="AC65:AD65">
    <cfRule type="cellIs" dxfId="110" priority="6" operator="greaterThan">
      <formula>1</formula>
    </cfRule>
  </conditionalFormatting>
  <conditionalFormatting sqref="AA65:AB65">
    <cfRule type="cellIs" dxfId="109" priority="7" operator="greaterThan">
      <formula>1</formula>
    </cfRule>
  </conditionalFormatting>
  <conditionalFormatting sqref="AR50">
    <cfRule type="cellIs" dxfId="108" priority="8" operator="greaterThan">
      <formula>"0,5"</formula>
    </cfRule>
  </conditionalFormatting>
  <conditionalFormatting sqref="D24 U24:X24 Z24">
    <cfRule type="cellIs" dxfId="107" priority="9" operator="greaterThan">
      <formula>1</formula>
    </cfRule>
  </conditionalFormatting>
  <conditionalFormatting sqref="S24 AI24:AN24 E24:K24 M24:Q24">
    <cfRule type="cellIs" dxfId="106" priority="10" operator="greaterThan">
      <formula>1</formula>
    </cfRule>
  </conditionalFormatting>
  <conditionalFormatting sqref="Y24">
    <cfRule type="cellIs" dxfId="105" priority="11" operator="greaterThan">
      <formula>1</formula>
    </cfRule>
  </conditionalFormatting>
  <conditionalFormatting sqref="AD24:AF24">
    <cfRule type="cellIs" dxfId="104" priority="12" operator="greaterThan">
      <formula>1</formula>
    </cfRule>
  </conditionalFormatting>
  <conditionalFormatting sqref="AH24">
    <cfRule type="cellIs" dxfId="103" priority="13" operator="greaterThan">
      <formula>1</formula>
    </cfRule>
  </conditionalFormatting>
  <conditionalFormatting sqref="AB24">
    <cfRule type="cellIs" dxfId="102" priority="14" operator="greaterThan">
      <formula>1</formula>
    </cfRule>
  </conditionalFormatting>
  <conditionalFormatting sqref="R24">
    <cfRule type="cellIs" dxfId="101" priority="15" operator="greaterThan">
      <formula>1</formula>
    </cfRule>
  </conditionalFormatting>
  <conditionalFormatting sqref="T24">
    <cfRule type="cellIs" dxfId="100" priority="16" operator="greaterThan">
      <formula>1</formula>
    </cfRule>
  </conditionalFormatting>
  <conditionalFormatting sqref="AA24">
    <cfRule type="cellIs" dxfId="99" priority="17" operator="greaterThan">
      <formula>1</formula>
    </cfRule>
  </conditionalFormatting>
  <conditionalFormatting sqref="AC24">
    <cfRule type="cellIs" dxfId="98" priority="18" operator="greaterThan">
      <formula>1</formula>
    </cfRule>
  </conditionalFormatting>
  <conditionalFormatting sqref="AG24">
    <cfRule type="cellIs" dxfId="97" priority="19" operator="greaterThan">
      <formula>1</formula>
    </cfRule>
  </conditionalFormatting>
  <conditionalFormatting sqref="L24">
    <cfRule type="cellIs" dxfId="96" priority="20" operator="greaterThan">
      <formula>1</formula>
    </cfRule>
  </conditionalFormatting>
  <conditionalFormatting sqref="J65">
    <cfRule type="cellIs" dxfId="95" priority="21" operator="greaterThan">
      <formula>1</formula>
    </cfRule>
  </conditionalFormatting>
  <conditionalFormatting sqref="AI65:AL65">
    <cfRule type="cellIs" dxfId="94" priority="22" operator="greaterThan">
      <formula>1</formula>
    </cfRule>
  </conditionalFormatting>
  <conditionalFormatting sqref="F65">
    <cfRule type="cellIs" dxfId="93" priority="23" operator="greaterThan">
      <formula>1</formula>
    </cfRule>
  </conditionalFormatting>
  <conditionalFormatting sqref="D65">
    <cfRule type="cellIs" dxfId="92" priority="24" operator="greaterThan">
      <formula>1</formula>
    </cfRule>
  </conditionalFormatting>
  <conditionalFormatting sqref="AG65:AH65">
    <cfRule type="cellIs" dxfId="91" priority="25" operator="greaterThan">
      <formula>1</formula>
    </cfRule>
  </conditionalFormatting>
  <conditionalFormatting sqref="AM65:AN65">
    <cfRule type="cellIs" dxfId="90" priority="26" operator="greaterThan">
      <formula>1</formula>
    </cfRule>
  </conditionalFormatting>
  <conditionalFormatting sqref="AO65:AP65">
    <cfRule type="cellIs" dxfId="89" priority="27" operator="greaterThan">
      <formula>1</formula>
    </cfRule>
  </conditionalFormatting>
  <conditionalFormatting sqref="I65">
    <cfRule type="cellIs" dxfId="88" priority="28" operator="greaterThan">
      <formula>1</formula>
    </cfRule>
  </conditionalFormatting>
  <conditionalFormatting sqref="H65">
    <cfRule type="cellIs" dxfId="87" priority="29" operator="greaterThan">
      <formula>1</formula>
    </cfRule>
  </conditionalFormatting>
  <conditionalFormatting sqref="AE65:AF65">
    <cfRule type="cellIs" dxfId="86" priority="30" operator="greaterThan">
      <formula>1</formula>
    </cfRule>
  </conditionalFormatting>
  <pageMargins left="0.45" right="0.2" top="2" bottom="0.25" header="0.51180555555555496" footer="0.51180555555555496"/>
  <pageSetup scale="81" firstPageNumber="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BO107"/>
  <sheetViews>
    <sheetView showGridLines="0" topLeftCell="A45" zoomScale="90" zoomScaleNormal="90" workbookViewId="0">
      <selection activeCell="L54" sqref="L54"/>
    </sheetView>
  </sheetViews>
  <sheetFormatPr baseColWidth="10" defaultColWidth="9.140625" defaultRowHeight="15"/>
  <cols>
    <col min="1" max="1" width="5.7109375" style="126" customWidth="1"/>
    <col min="2" max="2" width="11" style="126" customWidth="1"/>
    <col min="3" max="3" width="5.85546875" style="126" customWidth="1"/>
    <col min="4" max="5" width="4.42578125" style="126" customWidth="1"/>
    <col min="6" max="6" width="5.85546875" style="126" hidden="1" customWidth="1"/>
    <col min="7" max="7" width="4.42578125" style="126" hidden="1" customWidth="1"/>
    <col min="8" max="8" width="7.140625" style="126" hidden="1" customWidth="1"/>
    <col min="9" max="9" width="4.42578125" style="126" hidden="1" customWidth="1"/>
    <col min="10" max="10" width="5.85546875" style="126" customWidth="1"/>
    <col min="11" max="11" width="4.42578125" style="126" customWidth="1"/>
    <col min="12" max="12" width="5.85546875" style="126" customWidth="1"/>
    <col min="13" max="13" width="4.42578125" style="126" customWidth="1"/>
    <col min="14" max="14" width="5.85546875" style="126" customWidth="1"/>
    <col min="15" max="15" width="4.42578125" style="126" customWidth="1"/>
    <col min="16" max="16" width="5.85546875" style="126" customWidth="1"/>
    <col min="17" max="17" width="4.42578125" style="126" customWidth="1"/>
    <col min="18" max="18" width="5.85546875" style="126" customWidth="1"/>
    <col min="19" max="19" width="4.42578125" style="126" customWidth="1"/>
    <col min="20" max="20" width="5.85546875" style="126" customWidth="1"/>
    <col min="21" max="21" width="4.42578125" style="126" customWidth="1"/>
    <col min="22" max="22" width="8" style="126" hidden="1" customWidth="1"/>
    <col min="23" max="23" width="19.28515625" style="126" customWidth="1"/>
    <col min="24" max="24" width="7.42578125" style="126" hidden="1" customWidth="1"/>
    <col min="25" max="25" width="5.85546875" style="126" customWidth="1"/>
    <col min="26" max="26" width="4.42578125" style="126" customWidth="1"/>
    <col min="27" max="27" width="6" style="126" customWidth="1"/>
    <col min="28" max="28" width="4.42578125" style="126" customWidth="1"/>
    <col min="29" max="29" width="5.85546875" style="126" customWidth="1"/>
    <col min="30" max="30" width="4.42578125" style="126" customWidth="1"/>
    <col min="31" max="31" width="6.7109375" style="126" customWidth="1"/>
    <col min="32" max="32" width="4.42578125" style="126" customWidth="1"/>
    <col min="33" max="33" width="6.42578125" style="126" customWidth="1"/>
    <col min="34" max="34" width="4.42578125" style="126" customWidth="1"/>
    <col min="35" max="35" width="5.85546875" style="126" customWidth="1"/>
    <col min="36" max="36" width="4.42578125" style="126" customWidth="1"/>
    <col min="37" max="37" width="6.140625" style="126" hidden="1" customWidth="1"/>
    <col min="38" max="38" width="4.42578125" style="126" hidden="1" customWidth="1"/>
    <col min="39" max="39" width="7.28515625" style="126" hidden="1" customWidth="1"/>
    <col min="40" max="40" width="4.42578125" style="126" hidden="1" customWidth="1"/>
    <col min="41" max="41" width="5.85546875" style="126" customWidth="1"/>
    <col min="42" max="42" width="4.42578125" style="126" customWidth="1"/>
    <col min="43" max="43" width="5.85546875" style="126" customWidth="1"/>
    <col min="44" max="44" width="4.42578125" style="126" customWidth="1"/>
    <col min="45" max="45" width="5.7109375" style="126" customWidth="1"/>
    <col min="46" max="1025" width="9.140625" style="126" customWidth="1"/>
    <col min="1026" max="16384" width="9.140625" style="126"/>
  </cols>
  <sheetData>
    <row r="1" spans="1:67">
      <c r="B1" s="126" t="s">
        <v>31</v>
      </c>
      <c r="D1" s="148"/>
      <c r="E1" s="148"/>
      <c r="F1" s="148"/>
      <c r="G1" s="124"/>
      <c r="H1" s="124"/>
      <c r="I1" s="124"/>
      <c r="J1" s="124"/>
      <c r="K1" s="124"/>
      <c r="L1" s="38">
        <v>0.33680555555555602</v>
      </c>
      <c r="M1" s="38"/>
      <c r="N1" s="38"/>
      <c r="O1" s="38"/>
      <c r="P1" s="38">
        <v>0.30208333333333298</v>
      </c>
      <c r="Q1" s="38"/>
      <c r="R1" s="38">
        <v>0.35069444444444398</v>
      </c>
      <c r="S1" s="38"/>
      <c r="T1" s="38">
        <v>0.39583333333333298</v>
      </c>
      <c r="U1" s="38"/>
      <c r="Y1" s="39">
        <v>0.26736111111111099</v>
      </c>
      <c r="Z1" s="39"/>
      <c r="AA1" s="201"/>
      <c r="AB1" s="201"/>
      <c r="AC1" s="160">
        <v>0.27986111111111101</v>
      </c>
      <c r="AD1" s="39"/>
      <c r="AE1" s="39"/>
      <c r="AF1" s="39"/>
      <c r="AG1" s="201"/>
      <c r="AH1" s="201"/>
      <c r="AI1" s="201"/>
      <c r="AJ1" s="201"/>
      <c r="AK1" s="201"/>
      <c r="AL1" s="201"/>
      <c r="AM1" s="201"/>
      <c r="AN1" s="201"/>
      <c r="AO1" s="201"/>
      <c r="AP1" s="201"/>
      <c r="AQ1" s="201"/>
      <c r="AR1" s="201"/>
      <c r="AY1" s="126" t="s">
        <v>32</v>
      </c>
    </row>
    <row r="2" spans="1:67">
      <c r="A2" s="126" t="s">
        <v>133</v>
      </c>
      <c r="B2" s="126" t="s">
        <v>134</v>
      </c>
      <c r="D2" s="202"/>
      <c r="E2" s="202"/>
      <c r="F2" s="202"/>
      <c r="G2" s="202"/>
      <c r="H2" s="202"/>
      <c r="I2" s="202"/>
      <c r="J2" s="202"/>
      <c r="K2" s="202"/>
      <c r="L2" s="202">
        <v>1</v>
      </c>
      <c r="M2" s="202"/>
      <c r="N2" s="202"/>
      <c r="O2" s="202"/>
      <c r="P2" s="202">
        <v>2</v>
      </c>
      <c r="Q2" s="202"/>
      <c r="R2" s="202">
        <v>2</v>
      </c>
      <c r="S2" s="202"/>
      <c r="T2" s="202">
        <v>1</v>
      </c>
      <c r="U2" s="124"/>
      <c r="Y2" s="202">
        <v>1</v>
      </c>
      <c r="Z2" s="202"/>
      <c r="AA2" s="202">
        <v>3</v>
      </c>
      <c r="AB2" s="202"/>
      <c r="AC2" s="202">
        <v>3</v>
      </c>
      <c r="AD2" s="202"/>
      <c r="AE2" s="202"/>
      <c r="AF2" s="202"/>
      <c r="AG2" s="202">
        <v>3</v>
      </c>
      <c r="AH2" s="202"/>
      <c r="AI2" s="202"/>
      <c r="AJ2" s="202"/>
      <c r="AK2" s="202"/>
      <c r="AL2" s="202"/>
      <c r="AM2" s="202"/>
      <c r="AN2" s="202"/>
      <c r="AO2" s="202"/>
      <c r="AP2" s="201"/>
      <c r="AQ2" s="202"/>
      <c r="AR2" s="201"/>
    </row>
    <row r="3" spans="1:67" ht="15.75" thickBot="1">
      <c r="B3" s="126" t="s">
        <v>33</v>
      </c>
      <c r="D3" s="80"/>
      <c r="E3" s="80"/>
      <c r="F3" s="80"/>
      <c r="L3" s="41">
        <v>2</v>
      </c>
      <c r="M3" s="41"/>
      <c r="N3" s="41"/>
      <c r="O3" s="41"/>
      <c r="P3" s="41">
        <v>2</v>
      </c>
      <c r="Q3" s="41"/>
      <c r="R3" s="41">
        <v>2</v>
      </c>
      <c r="S3" s="41"/>
      <c r="T3" s="41">
        <v>1</v>
      </c>
      <c r="U3" s="41"/>
      <c r="Y3" s="41">
        <v>1</v>
      </c>
      <c r="Z3" s="41"/>
      <c r="AA3" s="41">
        <v>2</v>
      </c>
      <c r="AB3" s="41"/>
      <c r="AC3" s="41">
        <v>2</v>
      </c>
      <c r="AD3" s="41"/>
      <c r="AE3" s="41"/>
      <c r="AF3" s="41"/>
      <c r="AG3" s="41">
        <v>2</v>
      </c>
      <c r="AH3" s="41"/>
      <c r="AY3" s="126" t="s">
        <v>34</v>
      </c>
    </row>
    <row r="4" spans="1:67" ht="16.5" thickBot="1">
      <c r="A4" s="203"/>
      <c r="B4" s="204"/>
      <c r="C4" s="205"/>
      <c r="D4" s="80"/>
      <c r="E4" s="206"/>
      <c r="F4" s="206"/>
      <c r="G4" s="839" t="s">
        <v>37</v>
      </c>
      <c r="H4" s="839"/>
      <c r="I4" s="839"/>
      <c r="J4" s="839"/>
      <c r="K4" s="839"/>
      <c r="L4" s="839"/>
      <c r="M4" s="839"/>
      <c r="N4" s="839"/>
      <c r="O4" s="839"/>
      <c r="P4" s="839"/>
      <c r="Q4" s="839"/>
      <c r="R4" s="839"/>
      <c r="S4" s="839"/>
      <c r="T4" s="839"/>
      <c r="U4" s="839"/>
      <c r="V4" s="163"/>
      <c r="W4" s="830" t="s">
        <v>36</v>
      </c>
      <c r="X4" s="162"/>
      <c r="Y4" s="839" t="s">
        <v>35</v>
      </c>
      <c r="Z4" s="839"/>
      <c r="AA4" s="839"/>
      <c r="AB4" s="839"/>
      <c r="AC4" s="839"/>
      <c r="AD4" s="839"/>
      <c r="AE4" s="839"/>
      <c r="AF4" s="839"/>
      <c r="AG4" s="839"/>
      <c r="AH4" s="839"/>
      <c r="AI4" s="839"/>
      <c r="AJ4" s="206"/>
      <c r="AK4" s="206"/>
      <c r="AL4" s="206"/>
      <c r="AM4" s="206"/>
      <c r="AN4" s="206"/>
      <c r="AO4" s="206"/>
      <c r="AP4" s="206"/>
      <c r="AQ4" s="206"/>
      <c r="AR4" s="206"/>
      <c r="AS4" s="207"/>
      <c r="AY4" s="126" t="s">
        <v>38</v>
      </c>
      <c r="BB4" s="126" t="s">
        <v>39</v>
      </c>
    </row>
    <row r="5" spans="1:67" ht="15.75" customHeight="1" thickBot="1">
      <c r="A5" s="207"/>
      <c r="B5" s="205"/>
      <c r="C5" s="205"/>
      <c r="D5" s="206"/>
      <c r="E5" s="206"/>
      <c r="F5" s="206"/>
      <c r="G5" s="839"/>
      <c r="H5" s="839"/>
      <c r="I5" s="839"/>
      <c r="J5" s="839"/>
      <c r="K5" s="839"/>
      <c r="L5" s="839"/>
      <c r="M5" s="839"/>
      <c r="N5" s="839"/>
      <c r="O5" s="839"/>
      <c r="P5" s="839"/>
      <c r="Q5" s="839"/>
      <c r="R5" s="839"/>
      <c r="S5" s="839"/>
      <c r="T5" s="839"/>
      <c r="U5" s="839"/>
      <c r="V5" s="166"/>
      <c r="W5" s="830"/>
      <c r="X5" s="165"/>
      <c r="Y5" s="839"/>
      <c r="Z5" s="839"/>
      <c r="AA5" s="839"/>
      <c r="AB5" s="839"/>
      <c r="AC5" s="839"/>
      <c r="AD5" s="839"/>
      <c r="AE5" s="839"/>
      <c r="AF5" s="839"/>
      <c r="AG5" s="839"/>
      <c r="AH5" s="839"/>
      <c r="AI5" s="839"/>
      <c r="AJ5" s="206"/>
      <c r="AK5" s="206"/>
      <c r="AL5" s="206"/>
      <c r="AM5" s="206"/>
      <c r="AN5" s="206"/>
      <c r="AO5" s="206"/>
      <c r="AP5" s="206"/>
      <c r="AQ5" s="206"/>
      <c r="AR5" s="206"/>
      <c r="AS5" s="207"/>
      <c r="AU5" s="168"/>
      <c r="AY5" s="49">
        <v>1.5</v>
      </c>
      <c r="BB5" s="49">
        <v>0.3</v>
      </c>
    </row>
    <row r="6" spans="1:67" ht="25.5" customHeight="1" thickBot="1">
      <c r="A6" s="80"/>
      <c r="B6" s="851"/>
      <c r="C6" s="57"/>
      <c r="D6" s="206"/>
      <c r="E6" s="206"/>
      <c r="F6" s="206"/>
      <c r="G6" s="50"/>
      <c r="H6" s="50"/>
      <c r="I6" s="50"/>
      <c r="J6" s="831" t="s">
        <v>40</v>
      </c>
      <c r="K6" s="831"/>
      <c r="L6" s="858" t="s">
        <v>41</v>
      </c>
      <c r="M6" s="858"/>
      <c r="N6" s="858"/>
      <c r="O6" s="858"/>
      <c r="P6" s="858"/>
      <c r="Q6" s="858"/>
      <c r="R6" s="858"/>
      <c r="S6" s="858"/>
      <c r="T6" s="833" t="s">
        <v>42</v>
      </c>
      <c r="U6" s="833"/>
      <c r="V6" s="792" t="s">
        <v>43</v>
      </c>
      <c r="W6" s="834" t="s">
        <v>118</v>
      </c>
      <c r="X6" s="859" t="s">
        <v>119</v>
      </c>
      <c r="Y6" s="208" t="s">
        <v>42</v>
      </c>
      <c r="Z6" s="209"/>
      <c r="AA6" s="858" t="s">
        <v>41</v>
      </c>
      <c r="AB6" s="858"/>
      <c r="AC6" s="858"/>
      <c r="AD6" s="858"/>
      <c r="AE6" s="858"/>
      <c r="AF6" s="858"/>
      <c r="AG6" s="858"/>
      <c r="AH6" s="858"/>
      <c r="AI6" s="52"/>
      <c r="AJ6" s="206"/>
      <c r="AK6" s="206"/>
      <c r="AL6" s="206"/>
      <c r="AM6" s="80"/>
      <c r="AN6" s="206"/>
      <c r="AO6" s="206"/>
      <c r="AP6" s="206"/>
      <c r="AQ6" s="206"/>
      <c r="AR6" s="206"/>
      <c r="AS6" s="80"/>
      <c r="BA6" s="53">
        <v>1</v>
      </c>
      <c r="BB6" s="50">
        <v>1</v>
      </c>
      <c r="BC6" s="54">
        <v>2</v>
      </c>
      <c r="BD6" s="54">
        <v>3</v>
      </c>
      <c r="BE6" s="55">
        <v>4</v>
      </c>
      <c r="BL6" s="126">
        <v>10</v>
      </c>
      <c r="BN6" s="126">
        <f t="shared" ref="BN6:BN15" si="0">MATCH(BL6,$D$63:$AQ$63,0)+3</f>
        <v>16</v>
      </c>
      <c r="BO6" s="126" t="str">
        <f t="shared" ref="BO6:BO15" si="1">VLOOKUP(BN6,$BJ$72:$BK$106,2,0)</f>
        <v>P</v>
      </c>
    </row>
    <row r="7" spans="1:67" ht="15" customHeight="1" thickBot="1">
      <c r="A7" s="80"/>
      <c r="B7" s="851"/>
      <c r="C7" s="57"/>
      <c r="D7" s="789"/>
      <c r="E7" s="789"/>
      <c r="F7" s="210"/>
      <c r="G7" s="56"/>
      <c r="H7" s="56"/>
      <c r="I7" s="56"/>
      <c r="J7" s="831"/>
      <c r="K7" s="831"/>
      <c r="L7" s="789">
        <v>11</v>
      </c>
      <c r="M7" s="789"/>
      <c r="N7" s="638"/>
      <c r="O7" s="638"/>
      <c r="P7" s="789">
        <v>23</v>
      </c>
      <c r="Q7" s="789"/>
      <c r="R7" s="789">
        <v>25</v>
      </c>
      <c r="S7" s="789"/>
      <c r="T7" s="835">
        <v>7</v>
      </c>
      <c r="U7" s="835"/>
      <c r="V7" s="792"/>
      <c r="W7" s="834"/>
      <c r="X7" s="859"/>
      <c r="Y7" s="835">
        <v>6</v>
      </c>
      <c r="Z7" s="835"/>
      <c r="AA7" s="784">
        <v>12</v>
      </c>
      <c r="AB7" s="784"/>
      <c r="AC7" s="789">
        <v>22</v>
      </c>
      <c r="AD7" s="789"/>
      <c r="AE7" s="638"/>
      <c r="AF7" s="638"/>
      <c r="AG7" s="789">
        <v>24</v>
      </c>
      <c r="AH7" s="789"/>
      <c r="AI7" s="59"/>
      <c r="AJ7" s="210"/>
      <c r="AK7" s="210"/>
      <c r="AL7" s="210"/>
      <c r="AM7" s="80"/>
      <c r="AN7" s="210"/>
      <c r="AO7" s="210"/>
      <c r="AP7" s="210"/>
      <c r="AQ7" s="210"/>
      <c r="AR7" s="210"/>
      <c r="AS7" s="80"/>
      <c r="BA7" s="60" t="s">
        <v>46</v>
      </c>
      <c r="BB7" s="61">
        <v>50</v>
      </c>
      <c r="BC7" s="62">
        <v>40</v>
      </c>
      <c r="BD7" s="62">
        <v>25</v>
      </c>
      <c r="BE7" s="63">
        <v>50</v>
      </c>
      <c r="BL7" s="126">
        <v>9</v>
      </c>
      <c r="BN7" s="126">
        <f t="shared" si="0"/>
        <v>33</v>
      </c>
      <c r="BO7" s="126" t="str">
        <f t="shared" si="1"/>
        <v>AG</v>
      </c>
    </row>
    <row r="8" spans="1:67" ht="19.5" customHeight="1" thickBot="1">
      <c r="A8" s="80"/>
      <c r="B8" s="851"/>
      <c r="C8" s="57"/>
      <c r="D8" s="848"/>
      <c r="E8" s="848"/>
      <c r="F8" s="212"/>
      <c r="G8" s="56"/>
      <c r="H8" s="56"/>
      <c r="I8" s="56"/>
      <c r="J8" s="831"/>
      <c r="K8" s="831"/>
      <c r="L8" s="825" t="s">
        <v>17</v>
      </c>
      <c r="M8" s="825"/>
      <c r="N8" s="651"/>
      <c r="O8" s="651"/>
      <c r="P8" s="825" t="s">
        <v>17</v>
      </c>
      <c r="Q8" s="825"/>
      <c r="R8" s="825" t="s">
        <v>17</v>
      </c>
      <c r="S8" s="825"/>
      <c r="T8" s="826" t="s">
        <v>17</v>
      </c>
      <c r="U8" s="826"/>
      <c r="V8" s="792"/>
      <c r="W8" s="652" t="s">
        <v>135</v>
      </c>
      <c r="X8" s="859"/>
      <c r="Y8" s="826" t="s">
        <v>17</v>
      </c>
      <c r="Z8" s="826"/>
      <c r="AA8" s="824" t="s">
        <v>17</v>
      </c>
      <c r="AB8" s="824"/>
      <c r="AC8" s="825" t="s">
        <v>17</v>
      </c>
      <c r="AD8" s="825"/>
      <c r="AE8" s="651"/>
      <c r="AF8" s="651"/>
      <c r="AG8" s="825" t="s">
        <v>17</v>
      </c>
      <c r="AH8" s="825"/>
      <c r="AI8" s="59"/>
      <c r="AJ8" s="212"/>
      <c r="AK8" s="212"/>
      <c r="AL8" s="212"/>
      <c r="AM8" s="80"/>
      <c r="AN8" s="212"/>
      <c r="AO8" s="212"/>
      <c r="AP8" s="212"/>
      <c r="AQ8" s="212"/>
      <c r="AR8" s="212"/>
      <c r="AS8" s="80"/>
      <c r="BA8" s="60">
        <v>3</v>
      </c>
      <c r="BB8" s="50" t="s">
        <v>50</v>
      </c>
      <c r="BC8" s="54"/>
      <c r="BD8" s="54"/>
      <c r="BE8" s="55"/>
      <c r="BL8" s="126">
        <v>8</v>
      </c>
      <c r="BN8" s="126">
        <f t="shared" si="0"/>
        <v>35</v>
      </c>
      <c r="BO8" s="126" t="str">
        <f t="shared" si="1"/>
        <v>AI</v>
      </c>
    </row>
    <row r="9" spans="1:67" ht="19.5" customHeight="1" thickBot="1">
      <c r="A9" s="80"/>
      <c r="B9" s="851"/>
      <c r="C9" s="57"/>
      <c r="D9" s="848"/>
      <c r="E9" s="848"/>
      <c r="F9" s="212"/>
      <c r="G9" s="66"/>
      <c r="H9" s="66"/>
      <c r="I9" s="66"/>
      <c r="J9" s="831"/>
      <c r="K9" s="831"/>
      <c r="L9" s="817" t="s">
        <v>51</v>
      </c>
      <c r="M9" s="817"/>
      <c r="N9" s="648"/>
      <c r="O9" s="648"/>
      <c r="P9" s="817" t="s">
        <v>51</v>
      </c>
      <c r="Q9" s="817"/>
      <c r="R9" s="817" t="s">
        <v>51</v>
      </c>
      <c r="S9" s="817"/>
      <c r="T9" s="821" t="s">
        <v>51</v>
      </c>
      <c r="U9" s="821"/>
      <c r="V9" s="792"/>
      <c r="W9" s="650" t="s">
        <v>52</v>
      </c>
      <c r="X9" s="859"/>
      <c r="Y9" s="821" t="s">
        <v>51</v>
      </c>
      <c r="Z9" s="821"/>
      <c r="AA9" s="816" t="s">
        <v>51</v>
      </c>
      <c r="AB9" s="816"/>
      <c r="AC9" s="817" t="s">
        <v>51</v>
      </c>
      <c r="AD9" s="817"/>
      <c r="AE9" s="648"/>
      <c r="AF9" s="648"/>
      <c r="AG9" s="817" t="s">
        <v>51</v>
      </c>
      <c r="AH9" s="817"/>
      <c r="AI9" s="70"/>
      <c r="AJ9" s="212"/>
      <c r="AK9" s="212"/>
      <c r="AL9" s="212"/>
      <c r="AM9" s="80"/>
      <c r="AN9" s="212"/>
      <c r="AO9" s="212"/>
      <c r="AP9" s="212"/>
      <c r="AQ9" s="212"/>
      <c r="AR9" s="212"/>
      <c r="AS9" s="80"/>
      <c r="AU9" s="71"/>
      <c r="AV9" s="71"/>
      <c r="AW9" s="71"/>
      <c r="AX9" s="71" t="s">
        <v>53</v>
      </c>
      <c r="AY9" s="71" t="s">
        <v>54</v>
      </c>
      <c r="BA9" s="60">
        <v>4</v>
      </c>
      <c r="BB9" s="66" t="s">
        <v>55</v>
      </c>
      <c r="BC9" s="72" t="s">
        <v>56</v>
      </c>
      <c r="BD9" s="72" t="s">
        <v>57</v>
      </c>
      <c r="BE9" s="73" t="s">
        <v>58</v>
      </c>
      <c r="BL9" s="126">
        <v>7</v>
      </c>
      <c r="BN9" s="126">
        <f t="shared" si="0"/>
        <v>12</v>
      </c>
      <c r="BO9" s="126" t="str">
        <f t="shared" si="1"/>
        <v>L</v>
      </c>
    </row>
    <row r="10" spans="1:67" ht="38.25" customHeight="1" thickBot="1">
      <c r="A10" s="849"/>
      <c r="B10" s="213"/>
      <c r="C10" s="637"/>
      <c r="D10" s="214"/>
      <c r="E10" s="215"/>
      <c r="F10" s="214"/>
      <c r="G10" s="850" t="s">
        <v>59</v>
      </c>
      <c r="H10" s="216"/>
      <c r="I10" s="216"/>
      <c r="J10" s="819" t="s">
        <v>62</v>
      </c>
      <c r="K10" s="819"/>
      <c r="L10" s="217"/>
      <c r="M10" s="646"/>
      <c r="N10" s="218"/>
      <c r="O10" s="218"/>
      <c r="P10" s="217"/>
      <c r="Q10" s="646"/>
      <c r="R10" s="217"/>
      <c r="S10" s="646"/>
      <c r="T10" s="219"/>
      <c r="U10" s="646"/>
      <c r="V10" s="649"/>
      <c r="W10" s="647"/>
      <c r="X10" s="220"/>
      <c r="Y10" s="221"/>
      <c r="Z10" s="646"/>
      <c r="AA10" s="221"/>
      <c r="AB10" s="646"/>
      <c r="AC10" s="217"/>
      <c r="AD10" s="646"/>
      <c r="AE10" s="218"/>
      <c r="AF10" s="218"/>
      <c r="AG10" s="217"/>
      <c r="AH10" s="646"/>
      <c r="AI10" s="842" t="s">
        <v>60</v>
      </c>
      <c r="AJ10" s="215"/>
      <c r="AK10" s="215"/>
      <c r="AL10" s="215"/>
      <c r="AM10" s="843"/>
      <c r="AN10" s="215"/>
      <c r="AO10" s="214"/>
      <c r="AP10" s="215"/>
      <c r="AQ10" s="214"/>
      <c r="AR10" s="215"/>
      <c r="AS10" s="843"/>
      <c r="AT10" s="222"/>
      <c r="AU10" s="223"/>
      <c r="AV10" s="71"/>
      <c r="AW10" s="71"/>
      <c r="AX10" s="71"/>
      <c r="AY10" s="71">
        <f>1.8*160</f>
        <v>288</v>
      </c>
      <c r="BA10" s="60">
        <v>5</v>
      </c>
      <c r="BB10" s="50"/>
      <c r="BC10" s="54"/>
      <c r="BD10" s="54"/>
      <c r="BE10" s="55"/>
      <c r="BL10" s="126">
        <v>6</v>
      </c>
      <c r="BN10" s="126">
        <f t="shared" si="0"/>
        <v>18</v>
      </c>
      <c r="BO10" s="126" t="str">
        <f t="shared" si="1"/>
        <v>R</v>
      </c>
    </row>
    <row r="11" spans="1:67" ht="38.25" customHeight="1" thickBot="1">
      <c r="A11" s="849"/>
      <c r="B11" s="224"/>
      <c r="C11" s="637"/>
      <c r="D11" s="214"/>
      <c r="E11" s="215"/>
      <c r="F11" s="214"/>
      <c r="G11" s="850"/>
      <c r="H11" s="225"/>
      <c r="I11" s="225"/>
      <c r="J11" s="838" t="s">
        <v>136</v>
      </c>
      <c r="K11" s="838"/>
      <c r="L11" s="641"/>
      <c r="M11" s="642"/>
      <c r="N11" s="227"/>
      <c r="O11" s="227"/>
      <c r="P11" s="641"/>
      <c r="Q11" s="642"/>
      <c r="R11" s="641"/>
      <c r="S11" s="642"/>
      <c r="T11" s="219"/>
      <c r="U11" s="642"/>
      <c r="V11" s="640"/>
      <c r="W11" s="228"/>
      <c r="X11" s="229"/>
      <c r="Y11" s="219"/>
      <c r="Z11" s="230"/>
      <c r="AA11" s="219"/>
      <c r="AB11" s="230"/>
      <c r="AC11" s="219"/>
      <c r="AD11" s="230"/>
      <c r="AE11" s="231"/>
      <c r="AF11" s="231"/>
      <c r="AG11" s="219"/>
      <c r="AH11" s="230"/>
      <c r="AI11" s="842"/>
      <c r="AJ11" s="215"/>
      <c r="AK11" s="215"/>
      <c r="AL11" s="215"/>
      <c r="AM11" s="843"/>
      <c r="AN11" s="215"/>
      <c r="AO11" s="214"/>
      <c r="AP11" s="215"/>
      <c r="AQ11" s="214"/>
      <c r="AR11" s="215"/>
      <c r="AS11" s="843"/>
      <c r="AT11" s="222"/>
      <c r="AU11" s="223">
        <v>6</v>
      </c>
      <c r="AV11" s="71"/>
      <c r="AW11" s="71"/>
      <c r="AX11" s="99">
        <v>9.3000000000000007</v>
      </c>
      <c r="AY11" s="71">
        <f t="shared" ref="AY11:AY16" si="2">+AX11*$AY$10*$AY$5/100</f>
        <v>40.176000000000002</v>
      </c>
      <c r="BA11" s="60">
        <v>6</v>
      </c>
      <c r="BB11" s="100">
        <f t="shared" ref="BB11:BE16" si="3">($AX11*60/BB$7*$BB$5)/1440</f>
        <v>2.3249999999999998E-3</v>
      </c>
      <c r="BC11" s="101">
        <f t="shared" si="3"/>
        <v>2.9062499999999995E-3</v>
      </c>
      <c r="BD11" s="101">
        <f t="shared" si="3"/>
        <v>4.6499999999999996E-3</v>
      </c>
      <c r="BE11" s="102">
        <f t="shared" si="3"/>
        <v>2.3249999999999998E-3</v>
      </c>
      <c r="BL11" s="126">
        <v>5</v>
      </c>
      <c r="BN11" s="126">
        <f t="shared" si="0"/>
        <v>27</v>
      </c>
      <c r="BO11" s="126" t="str">
        <f t="shared" si="1"/>
        <v>AA</v>
      </c>
    </row>
    <row r="12" spans="1:67" ht="38.25" customHeight="1" thickBot="1">
      <c r="A12" s="849"/>
      <c r="B12" s="224"/>
      <c r="C12" s="637"/>
      <c r="D12" s="214"/>
      <c r="E12" s="215"/>
      <c r="F12" s="214"/>
      <c r="G12" s="850"/>
      <c r="H12" s="225"/>
      <c r="I12" s="225"/>
      <c r="J12" s="838"/>
      <c r="K12" s="838"/>
      <c r="L12" s="641"/>
      <c r="M12" s="230"/>
      <c r="N12" s="231"/>
      <c r="O12" s="231"/>
      <c r="P12" s="219"/>
      <c r="Q12" s="230"/>
      <c r="R12" s="219"/>
      <c r="S12" s="230"/>
      <c r="T12" s="219"/>
      <c r="U12" s="230"/>
      <c r="V12" s="643"/>
      <c r="W12" s="644"/>
      <c r="X12" s="232"/>
      <c r="Y12" s="219"/>
      <c r="Z12" s="230"/>
      <c r="AA12" s="219"/>
      <c r="AB12" s="230"/>
      <c r="AC12" s="219"/>
      <c r="AD12" s="230"/>
      <c r="AE12" s="231"/>
      <c r="AF12" s="231"/>
      <c r="AG12" s="219"/>
      <c r="AH12" s="230"/>
      <c r="AI12" s="842"/>
      <c r="AJ12" s="215"/>
      <c r="AK12" s="215"/>
      <c r="AL12" s="215"/>
      <c r="AM12" s="843"/>
      <c r="AN12" s="215"/>
      <c r="AO12" s="214"/>
      <c r="AP12" s="215"/>
      <c r="AQ12" s="214"/>
      <c r="AR12" s="215"/>
      <c r="AS12" s="843"/>
      <c r="AT12" s="222"/>
      <c r="AU12" s="223">
        <v>7</v>
      </c>
      <c r="AV12" s="71"/>
      <c r="AW12" s="71"/>
      <c r="AX12" s="99">
        <v>3.5</v>
      </c>
      <c r="AY12" s="71">
        <f t="shared" si="2"/>
        <v>15.12</v>
      </c>
      <c r="BA12" s="60">
        <v>7</v>
      </c>
      <c r="BB12" s="100">
        <f t="shared" si="3"/>
        <v>8.7500000000000002E-4</v>
      </c>
      <c r="BC12" s="101">
        <f t="shared" si="3"/>
        <v>1.0937499999999999E-3</v>
      </c>
      <c r="BD12" s="101">
        <f t="shared" si="3"/>
        <v>1.75E-3</v>
      </c>
      <c r="BE12" s="102">
        <f t="shared" si="3"/>
        <v>8.7500000000000002E-4</v>
      </c>
      <c r="BL12" s="126">
        <v>4</v>
      </c>
      <c r="BN12" s="126">
        <f t="shared" si="0"/>
        <v>8</v>
      </c>
      <c r="BO12" s="126" t="str">
        <f t="shared" si="1"/>
        <v>H</v>
      </c>
    </row>
    <row r="13" spans="1:67" ht="38.25" customHeight="1" thickBot="1">
      <c r="A13" s="849"/>
      <c r="B13" s="224"/>
      <c r="C13" s="637"/>
      <c r="D13" s="214"/>
      <c r="E13" s="215"/>
      <c r="F13" s="214"/>
      <c r="G13" s="850"/>
      <c r="H13" s="225"/>
      <c r="I13" s="225"/>
      <c r="J13" s="838" t="s">
        <v>137</v>
      </c>
      <c r="K13" s="838"/>
      <c r="L13" s="641"/>
      <c r="M13" s="230"/>
      <c r="N13" s="231"/>
      <c r="O13" s="231"/>
      <c r="P13" s="219"/>
      <c r="Q13" s="230"/>
      <c r="R13" s="219"/>
      <c r="S13" s="230"/>
      <c r="T13" s="219"/>
      <c r="U13" s="230"/>
      <c r="V13" s="643"/>
      <c r="W13" s="233"/>
      <c r="X13" s="232"/>
      <c r="Y13" s="219"/>
      <c r="Z13" s="230"/>
      <c r="AA13" s="234"/>
      <c r="AB13" s="230"/>
      <c r="AC13" s="219"/>
      <c r="AD13" s="230"/>
      <c r="AE13" s="231"/>
      <c r="AF13" s="231"/>
      <c r="AG13" s="219"/>
      <c r="AH13" s="230"/>
      <c r="AI13" s="842"/>
      <c r="AJ13" s="215"/>
      <c r="AK13" s="215"/>
      <c r="AL13" s="215"/>
      <c r="AM13" s="843"/>
      <c r="AN13" s="215"/>
      <c r="AO13" s="214"/>
      <c r="AP13" s="215"/>
      <c r="AQ13" s="214"/>
      <c r="AR13" s="215"/>
      <c r="AS13" s="843"/>
      <c r="AT13" s="235"/>
      <c r="AU13" s="71">
        <v>8</v>
      </c>
      <c r="AV13" s="71"/>
      <c r="AW13" s="71"/>
      <c r="AX13" s="99">
        <v>1.5</v>
      </c>
      <c r="AY13" s="71">
        <f t="shared" si="2"/>
        <v>6.48</v>
      </c>
      <c r="BA13" s="60">
        <v>8</v>
      </c>
      <c r="BB13" s="100">
        <f t="shared" si="3"/>
        <v>3.7500000000000001E-4</v>
      </c>
      <c r="BC13" s="101">
        <f t="shared" si="3"/>
        <v>4.6874999999999993E-4</v>
      </c>
      <c r="BD13" s="101">
        <f t="shared" si="3"/>
        <v>7.5000000000000002E-4</v>
      </c>
      <c r="BE13" s="102">
        <f t="shared" si="3"/>
        <v>3.7500000000000001E-4</v>
      </c>
      <c r="BL13" s="126">
        <v>3</v>
      </c>
      <c r="BN13" s="126">
        <f t="shared" si="0"/>
        <v>6</v>
      </c>
      <c r="BO13" s="126" t="str">
        <f t="shared" si="1"/>
        <v>F</v>
      </c>
    </row>
    <row r="14" spans="1:67" ht="38.25" customHeight="1" thickBot="1">
      <c r="A14" s="849"/>
      <c r="B14" s="224"/>
      <c r="C14" s="637"/>
      <c r="D14" s="214"/>
      <c r="E14" s="215"/>
      <c r="F14" s="214"/>
      <c r="G14" s="850"/>
      <c r="H14" s="225"/>
      <c r="I14" s="225"/>
      <c r="J14" s="838" t="s">
        <v>138</v>
      </c>
      <c r="K14" s="838"/>
      <c r="L14" s="219"/>
      <c r="M14" s="230"/>
      <c r="N14" s="231"/>
      <c r="O14" s="231"/>
      <c r="P14" s="219"/>
      <c r="Q14" s="230"/>
      <c r="R14" s="219"/>
      <c r="S14" s="230"/>
      <c r="T14" s="219"/>
      <c r="U14" s="230"/>
      <c r="V14" s="643"/>
      <c r="W14" s="236"/>
      <c r="X14" s="232"/>
      <c r="Y14" s="219"/>
      <c r="Z14" s="230"/>
      <c r="AA14" s="234"/>
      <c r="AB14" s="230"/>
      <c r="AC14" s="219"/>
      <c r="AD14" s="230"/>
      <c r="AE14" s="231"/>
      <c r="AF14" s="231"/>
      <c r="AG14" s="219"/>
      <c r="AH14" s="230"/>
      <c r="AI14" s="842"/>
      <c r="AJ14" s="215"/>
      <c r="AK14" s="215"/>
      <c r="AL14" s="215"/>
      <c r="AM14" s="843"/>
      <c r="AN14" s="215"/>
      <c r="AO14" s="214"/>
      <c r="AP14" s="215"/>
      <c r="AQ14" s="214"/>
      <c r="AR14" s="215"/>
      <c r="AS14" s="843"/>
      <c r="AT14" s="237"/>
      <c r="AU14" s="71">
        <v>9</v>
      </c>
      <c r="AV14" s="71"/>
      <c r="AW14" s="71"/>
      <c r="AX14" s="99">
        <v>5.5</v>
      </c>
      <c r="AY14" s="71">
        <f t="shared" si="2"/>
        <v>23.76</v>
      </c>
      <c r="BA14" s="60">
        <v>9</v>
      </c>
      <c r="BB14" s="100">
        <f t="shared" si="3"/>
        <v>1.3749999999999999E-3</v>
      </c>
      <c r="BC14" s="101">
        <f t="shared" si="3"/>
        <v>1.71875E-3</v>
      </c>
      <c r="BD14" s="101">
        <f t="shared" si="3"/>
        <v>2.7499999999999998E-3</v>
      </c>
      <c r="BE14" s="102">
        <f t="shared" si="3"/>
        <v>1.3749999999999999E-3</v>
      </c>
      <c r="BL14" s="126">
        <v>2</v>
      </c>
      <c r="BN14" s="126">
        <f t="shared" si="0"/>
        <v>37</v>
      </c>
      <c r="BO14" s="126" t="str">
        <f t="shared" si="1"/>
        <v>AK</v>
      </c>
    </row>
    <row r="15" spans="1:67" ht="38.25" customHeight="1" thickBot="1">
      <c r="A15" s="849"/>
      <c r="B15" s="224"/>
      <c r="C15" s="637"/>
      <c r="D15" s="214"/>
      <c r="E15" s="215"/>
      <c r="F15" s="214"/>
      <c r="G15" s="850"/>
      <c r="H15" s="225"/>
      <c r="I15" s="225"/>
      <c r="J15" s="838" t="s">
        <v>139</v>
      </c>
      <c r="K15" s="838"/>
      <c r="L15" s="219"/>
      <c r="M15" s="230"/>
      <c r="N15" s="231"/>
      <c r="O15" s="231"/>
      <c r="P15" s="219"/>
      <c r="Q15" s="230"/>
      <c r="R15" s="219"/>
      <c r="S15" s="230"/>
      <c r="T15" s="219"/>
      <c r="U15" s="230"/>
      <c r="V15" s="643"/>
      <c r="W15" s="238"/>
      <c r="X15" s="232"/>
      <c r="Y15" s="219"/>
      <c r="Z15" s="230"/>
      <c r="AA15" s="234"/>
      <c r="AB15" s="230"/>
      <c r="AC15" s="219"/>
      <c r="AD15" s="230"/>
      <c r="AE15" s="231"/>
      <c r="AF15" s="231"/>
      <c r="AG15" s="219"/>
      <c r="AH15" s="230"/>
      <c r="AI15" s="842"/>
      <c r="AJ15" s="215"/>
      <c r="AK15" s="215"/>
      <c r="AL15" s="215"/>
      <c r="AM15" s="843"/>
      <c r="AN15" s="215"/>
      <c r="AO15" s="214"/>
      <c r="AP15" s="215"/>
      <c r="AQ15" s="214"/>
      <c r="AR15" s="215"/>
      <c r="AS15" s="843"/>
      <c r="AT15" s="222"/>
      <c r="AU15" s="71">
        <v>10</v>
      </c>
      <c r="AV15" s="71"/>
      <c r="AW15" s="71"/>
      <c r="AX15" s="99">
        <v>4.9000000000000004</v>
      </c>
      <c r="AY15" s="71">
        <f t="shared" si="2"/>
        <v>21.168000000000003</v>
      </c>
      <c r="BA15" s="60">
        <v>10</v>
      </c>
      <c r="BB15" s="100">
        <f t="shared" si="3"/>
        <v>1.225E-3</v>
      </c>
      <c r="BC15" s="101">
        <f t="shared" si="3"/>
        <v>1.5312499999999998E-3</v>
      </c>
      <c r="BD15" s="101">
        <f t="shared" si="3"/>
        <v>2.4499999999999999E-3</v>
      </c>
      <c r="BE15" s="102">
        <f t="shared" si="3"/>
        <v>1.225E-3</v>
      </c>
      <c r="BL15" s="126">
        <v>1</v>
      </c>
      <c r="BN15" s="126">
        <f t="shared" si="0"/>
        <v>39</v>
      </c>
      <c r="BO15" s="126" t="e">
        <f t="shared" si="1"/>
        <v>#N/A</v>
      </c>
    </row>
    <row r="16" spans="1:67" ht="38.25" customHeight="1" thickBot="1">
      <c r="A16" s="849"/>
      <c r="B16" s="224"/>
      <c r="C16" s="637"/>
      <c r="D16" s="214"/>
      <c r="E16" s="215"/>
      <c r="F16" s="214"/>
      <c r="G16" s="850"/>
      <c r="H16" s="225"/>
      <c r="I16" s="225"/>
      <c r="J16" s="852" t="s">
        <v>62</v>
      </c>
      <c r="K16" s="852"/>
      <c r="L16" s="219"/>
      <c r="M16" s="230"/>
      <c r="N16" s="231"/>
      <c r="O16" s="231"/>
      <c r="P16" s="219"/>
      <c r="Q16" s="230"/>
      <c r="R16" s="219"/>
      <c r="S16" s="230"/>
      <c r="T16" s="219"/>
      <c r="U16" s="230"/>
      <c r="V16" s="643"/>
      <c r="W16" s="238"/>
      <c r="X16" s="232"/>
      <c r="Y16" s="239"/>
      <c r="Z16" s="240"/>
      <c r="AA16" s="234"/>
      <c r="AB16" s="230"/>
      <c r="AC16" s="239"/>
      <c r="AD16" s="230"/>
      <c r="AE16" s="231"/>
      <c r="AF16" s="231"/>
      <c r="AG16" s="219"/>
      <c r="AH16" s="230"/>
      <c r="AI16" s="842"/>
      <c r="AJ16" s="215"/>
      <c r="AK16" s="215"/>
      <c r="AL16" s="215"/>
      <c r="AM16" s="843"/>
      <c r="AN16" s="215"/>
      <c r="AO16" s="214"/>
      <c r="AP16" s="215"/>
      <c r="AQ16" s="214"/>
      <c r="AR16" s="215"/>
      <c r="AS16" s="843"/>
      <c r="AT16" s="222"/>
      <c r="AU16" s="71">
        <v>11</v>
      </c>
      <c r="AV16" s="71"/>
      <c r="AW16" s="71"/>
      <c r="AX16" s="99">
        <v>4.5</v>
      </c>
      <c r="AY16" s="71">
        <f t="shared" si="2"/>
        <v>19.440000000000001</v>
      </c>
      <c r="BA16" s="60">
        <v>12</v>
      </c>
      <c r="BB16" s="100">
        <f t="shared" si="3"/>
        <v>1.1250000000000001E-3</v>
      </c>
      <c r="BC16" s="101">
        <f t="shared" si="3"/>
        <v>1.4062499999999999E-3</v>
      </c>
      <c r="BD16" s="101">
        <f t="shared" si="3"/>
        <v>2.2500000000000003E-3</v>
      </c>
      <c r="BE16" s="102">
        <f t="shared" si="3"/>
        <v>1.1250000000000001E-3</v>
      </c>
    </row>
    <row r="17" spans="1:57" ht="16.5" thickBot="1">
      <c r="A17" s="206"/>
      <c r="B17" s="206"/>
      <c r="C17" s="206"/>
      <c r="D17" s="206"/>
      <c r="E17" s="206"/>
      <c r="F17" s="206"/>
      <c r="G17" s="839" t="s">
        <v>97</v>
      </c>
      <c r="H17" s="839"/>
      <c r="I17" s="839"/>
      <c r="J17" s="839"/>
      <c r="K17" s="839"/>
      <c r="L17" s="839"/>
      <c r="M17" s="839"/>
      <c r="N17" s="839"/>
      <c r="O17" s="839"/>
      <c r="P17" s="839"/>
      <c r="Q17" s="839"/>
      <c r="R17" s="839"/>
      <c r="S17" s="839"/>
      <c r="T17" s="839"/>
      <c r="U17" s="839"/>
      <c r="V17" s="839"/>
      <c r="W17" s="839"/>
      <c r="X17" s="839"/>
      <c r="Y17" s="839"/>
      <c r="Z17" s="839"/>
      <c r="AA17" s="839"/>
      <c r="AB17" s="839"/>
      <c r="AC17" s="839"/>
      <c r="AD17" s="839"/>
      <c r="AE17" s="839"/>
      <c r="AF17" s="839"/>
      <c r="AG17" s="839"/>
      <c r="AH17" s="839"/>
      <c r="AI17" s="839"/>
      <c r="AJ17" s="206"/>
      <c r="AK17" s="206"/>
      <c r="AL17" s="206"/>
      <c r="AM17" s="206"/>
      <c r="AN17" s="206"/>
      <c r="AO17" s="206"/>
      <c r="AP17" s="206"/>
      <c r="AQ17" s="206"/>
      <c r="AR17" s="206"/>
      <c r="AS17" s="206"/>
      <c r="AU17" s="71"/>
      <c r="AV17" s="71"/>
      <c r="AX17" s="71"/>
      <c r="AY17" s="71"/>
      <c r="BA17" s="60"/>
      <c r="BB17" s="100"/>
      <c r="BC17" s="101"/>
      <c r="BD17" s="101"/>
      <c r="BE17" s="102"/>
    </row>
    <row r="18" spans="1:57" ht="15.75">
      <c r="A18" s="206"/>
      <c r="B18" s="206"/>
      <c r="C18" s="206"/>
      <c r="D18" s="206"/>
      <c r="E18" s="206"/>
      <c r="F18" s="206"/>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06"/>
      <c r="AK18" s="206"/>
      <c r="AL18" s="206"/>
      <c r="AM18" s="206"/>
      <c r="AN18" s="206"/>
      <c r="AO18" s="206"/>
      <c r="AP18" s="206"/>
      <c r="AQ18" s="206"/>
      <c r="AR18" s="206"/>
      <c r="AS18" s="206"/>
      <c r="AU18" s="71"/>
      <c r="AV18" s="71"/>
      <c r="AX18" s="71"/>
      <c r="AY18" s="71"/>
      <c r="BA18" s="60"/>
      <c r="BB18" s="100"/>
      <c r="BC18" s="101"/>
      <c r="BD18" s="101"/>
      <c r="BE18" s="102"/>
    </row>
    <row r="19" spans="1:57" ht="15.75">
      <c r="D19" s="71"/>
      <c r="E19" s="71"/>
      <c r="F19" s="99"/>
      <c r="G19" s="99"/>
      <c r="H19" s="99"/>
      <c r="I19" s="99"/>
      <c r="J19" s="99"/>
      <c r="K19" s="99"/>
      <c r="L19" s="99" t="s">
        <v>100</v>
      </c>
      <c r="M19" s="99"/>
      <c r="N19" s="99"/>
      <c r="O19" s="99"/>
      <c r="P19" s="99" t="s">
        <v>100</v>
      </c>
      <c r="Q19" s="99" t="s">
        <v>100</v>
      </c>
      <c r="R19" s="99" t="s">
        <v>100</v>
      </c>
      <c r="S19" s="99"/>
      <c r="T19" s="99" t="s">
        <v>101</v>
      </c>
      <c r="U19" s="99"/>
      <c r="V19" s="121"/>
      <c r="W19" s="121"/>
      <c r="X19" s="121"/>
      <c r="Y19" s="99" t="s">
        <v>101</v>
      </c>
      <c r="Z19" s="99"/>
      <c r="AA19" s="99" t="s">
        <v>100</v>
      </c>
      <c r="AB19" s="99"/>
      <c r="AC19" s="99" t="s">
        <v>100</v>
      </c>
      <c r="AD19" s="99"/>
      <c r="AE19" s="99"/>
      <c r="AF19" s="99"/>
      <c r="AG19" s="99" t="s">
        <v>100</v>
      </c>
      <c r="AH19" s="99"/>
      <c r="AI19" s="99"/>
      <c r="AJ19" s="99"/>
      <c r="AK19" s="99"/>
      <c r="AL19" s="99"/>
      <c r="AM19" s="99"/>
      <c r="AN19" s="99"/>
      <c r="AO19" s="206"/>
      <c r="AP19" s="206"/>
      <c r="AQ19" s="206"/>
      <c r="AR19" s="206"/>
      <c r="AS19" s="206"/>
      <c r="AU19" s="71"/>
      <c r="AV19" s="71"/>
      <c r="AX19" s="71"/>
      <c r="AY19" s="71"/>
      <c r="BA19" s="60"/>
      <c r="BB19" s="100"/>
      <c r="BC19" s="101"/>
      <c r="BD19" s="101"/>
      <c r="BE19" s="102"/>
    </row>
    <row r="20" spans="1:57" ht="15.75">
      <c r="R20" s="123"/>
      <c r="S20" s="123"/>
      <c r="AO20" s="206"/>
      <c r="AP20" s="206"/>
      <c r="AQ20" s="206"/>
      <c r="AR20" s="206"/>
      <c r="AS20" s="206"/>
      <c r="AU20" s="71"/>
      <c r="AV20" s="71"/>
      <c r="AX20" s="71"/>
      <c r="AY20" s="71"/>
      <c r="BA20" s="60"/>
      <c r="BB20" s="100"/>
      <c r="BC20" s="101"/>
      <c r="BD20" s="101"/>
      <c r="BE20" s="102"/>
    </row>
    <row r="21" spans="1:57" ht="15.75">
      <c r="A21" s="126" t="s">
        <v>140</v>
      </c>
      <c r="D21" s="124"/>
      <c r="E21" s="124"/>
      <c r="F21" s="124"/>
      <c r="G21" s="124"/>
      <c r="H21" s="124"/>
      <c r="I21" s="124"/>
      <c r="J21" s="124"/>
      <c r="K21" s="124"/>
      <c r="L21" s="242">
        <f>+L12</f>
        <v>0</v>
      </c>
      <c r="M21" s="124"/>
      <c r="N21" s="124"/>
      <c r="O21" s="124"/>
      <c r="P21" s="242">
        <f>+P12</f>
        <v>0</v>
      </c>
      <c r="Q21" s="124"/>
      <c r="R21" s="125">
        <f>+R12</f>
        <v>0</v>
      </c>
      <c r="S21" s="124"/>
      <c r="T21" s="125">
        <f>+T12</f>
        <v>0</v>
      </c>
      <c r="U21" s="124"/>
      <c r="V21" s="124"/>
      <c r="W21" s="124"/>
      <c r="X21" s="124"/>
      <c r="Y21" s="125">
        <f>+Y12</f>
        <v>0</v>
      </c>
      <c r="Z21" s="124"/>
      <c r="AA21" s="125">
        <f>+AA12</f>
        <v>0</v>
      </c>
      <c r="AB21" s="124"/>
      <c r="AC21" s="125">
        <f>+AC12</f>
        <v>0</v>
      </c>
      <c r="AD21" s="124"/>
      <c r="AE21" s="124"/>
      <c r="AF21" s="124"/>
      <c r="AG21" s="125">
        <f>+AG12</f>
        <v>0</v>
      </c>
      <c r="AH21" s="124"/>
      <c r="AI21" s="124"/>
      <c r="AJ21" s="124"/>
      <c r="AK21" s="124"/>
      <c r="AL21" s="124"/>
      <c r="AM21" s="124"/>
      <c r="AN21" s="124"/>
      <c r="AO21" s="206"/>
      <c r="AP21" s="206"/>
      <c r="AQ21" s="206"/>
      <c r="AR21" s="206"/>
      <c r="AS21" s="206"/>
      <c r="AU21" s="71"/>
      <c r="AV21" s="71"/>
      <c r="AX21" s="71"/>
      <c r="AY21" s="71"/>
      <c r="BA21" s="60"/>
      <c r="BB21" s="100"/>
      <c r="BC21" s="101"/>
      <c r="BD21" s="101"/>
      <c r="BE21" s="102"/>
    </row>
    <row r="22" spans="1:57" ht="15.75">
      <c r="A22" s="126" t="s">
        <v>127</v>
      </c>
      <c r="L22" s="126">
        <f>RANK(L21,$E$21:$AR$21)</f>
        <v>1</v>
      </c>
      <c r="P22" s="126">
        <f>RANK(P21,$E$21:$AR$21)</f>
        <v>1</v>
      </c>
      <c r="R22" s="126">
        <f>RANK(R21,$L$21:$AG$21)</f>
        <v>1</v>
      </c>
      <c r="T22" s="126">
        <f>RANK(T21,$E$21:$AR$21)</f>
        <v>1</v>
      </c>
      <c r="Y22" s="126">
        <f>RANK(Y21,$E$21:$AR$21)</f>
        <v>1</v>
      </c>
      <c r="AA22" s="126">
        <f>RANK(AA21,$E$21:$AR$21)</f>
        <v>1</v>
      </c>
      <c r="AC22" s="126">
        <f>RANK(AC21,$E$21:$AR$21)</f>
        <v>1</v>
      </c>
      <c r="AG22" s="126">
        <f>RANK(AG21,$E$21:$AR$21)</f>
        <v>1</v>
      </c>
      <c r="AO22" s="206"/>
      <c r="AP22" s="206"/>
      <c r="AQ22" s="206"/>
      <c r="AR22" s="206"/>
      <c r="AS22" s="206"/>
      <c r="AU22" s="71"/>
      <c r="AV22" s="71"/>
      <c r="AX22" s="71"/>
      <c r="AY22" s="71"/>
      <c r="BA22" s="60"/>
      <c r="BB22" s="100"/>
      <c r="BC22" s="101"/>
      <c r="BD22" s="101"/>
      <c r="BE22" s="102"/>
    </row>
    <row r="23" spans="1:57" ht="15.75">
      <c r="A23" s="126" t="s">
        <v>108</v>
      </c>
      <c r="L23" s="126">
        <f>COLUMN()</f>
        <v>12</v>
      </c>
      <c r="M23" s="126">
        <f>COLUMN()</f>
        <v>13</v>
      </c>
      <c r="P23" s="126">
        <f>COLUMN()</f>
        <v>16</v>
      </c>
      <c r="Q23" s="126">
        <f>COLUMN()</f>
        <v>17</v>
      </c>
      <c r="R23" s="126">
        <f>COLUMN()</f>
        <v>18</v>
      </c>
      <c r="T23" s="126">
        <f>COLUMN()</f>
        <v>20</v>
      </c>
      <c r="U23" s="126">
        <f>COLUMN()</f>
        <v>21</v>
      </c>
      <c r="V23" s="126">
        <f>COLUMN()</f>
        <v>22</v>
      </c>
      <c r="W23" s="126">
        <f>COLUMN()</f>
        <v>23</v>
      </c>
      <c r="X23" s="126">
        <f>COLUMN()</f>
        <v>24</v>
      </c>
      <c r="Y23" s="126">
        <f>COLUMN()</f>
        <v>25</v>
      </c>
      <c r="Z23" s="126">
        <f>COLUMN()</f>
        <v>26</v>
      </c>
      <c r="AA23" s="126">
        <f>COLUMN()</f>
        <v>27</v>
      </c>
      <c r="AB23" s="126">
        <f>COLUMN()</f>
        <v>28</v>
      </c>
      <c r="AC23" s="126">
        <f>COLUMN()</f>
        <v>29</v>
      </c>
      <c r="AD23" s="126">
        <f>COLUMN()</f>
        <v>30</v>
      </c>
      <c r="AG23" s="126">
        <f>COLUMN()</f>
        <v>33</v>
      </c>
      <c r="AH23" s="126">
        <f>COLUMN()</f>
        <v>34</v>
      </c>
      <c r="AO23" s="206"/>
      <c r="AP23" s="206"/>
      <c r="AQ23" s="206"/>
      <c r="AR23" s="206"/>
      <c r="AS23" s="206"/>
      <c r="AU23" s="71"/>
      <c r="AV23" s="71"/>
      <c r="AX23" s="71"/>
      <c r="AY23" s="71"/>
      <c r="BA23" s="60"/>
      <c r="BB23" s="100"/>
      <c r="BC23" s="101"/>
      <c r="BD23" s="101"/>
      <c r="BE23" s="102"/>
    </row>
    <row r="24" spans="1:57" ht="15.75" thickBot="1">
      <c r="A24" s="126" t="s">
        <v>110</v>
      </c>
      <c r="L24" s="126">
        <f>COUNTIF($E$21:$AR$21,L21)</f>
        <v>8</v>
      </c>
      <c r="P24" s="126">
        <f>COUNTIF($E$21:$AR$21,P21)</f>
        <v>8</v>
      </c>
      <c r="R24" s="126">
        <f>COUNTIF($E$21:$AR$21,R21)</f>
        <v>8</v>
      </c>
      <c r="T24" s="126">
        <f>COUNTIF($E$21:$AR$21,T21)</f>
        <v>8</v>
      </c>
      <c r="Y24" s="126">
        <f>COUNTIF($E$21:$AR$21,Y21)</f>
        <v>8</v>
      </c>
      <c r="AA24" s="126">
        <f>COUNTIF($E$21:$AR$21,AA21)</f>
        <v>8</v>
      </c>
      <c r="AC24" s="126">
        <f>COUNTIF($E$21:$AR$21,AC21)</f>
        <v>8</v>
      </c>
      <c r="AG24" s="126">
        <f>COUNTIF($E$21:$AR$21,AG21)</f>
        <v>8</v>
      </c>
      <c r="AU24" s="71"/>
      <c r="AV24" s="71"/>
      <c r="AX24" s="71"/>
      <c r="AY24" s="71"/>
      <c r="BA24" s="109"/>
      <c r="BB24" s="110"/>
      <c r="BC24" s="111"/>
      <c r="BD24" s="111"/>
      <c r="BE24" s="112"/>
    </row>
    <row r="25" spans="1:57" ht="15.75" thickBot="1">
      <c r="A25" s="80"/>
      <c r="B25" s="80"/>
      <c r="C25" s="80"/>
      <c r="D25" s="80"/>
      <c r="E25" s="80"/>
      <c r="F25" s="80"/>
      <c r="G25" s="80"/>
      <c r="H25" s="80"/>
      <c r="I25" s="80"/>
      <c r="J25" s="80"/>
      <c r="K25" s="80"/>
      <c r="L25" s="80"/>
      <c r="R25" s="125"/>
      <c r="T25" s="125"/>
      <c r="AD25" s="80"/>
      <c r="AE25" s="80"/>
      <c r="AF25" s="80"/>
      <c r="AG25" s="80"/>
      <c r="AH25" s="80"/>
      <c r="AI25" s="80"/>
      <c r="AJ25" s="80"/>
      <c r="AK25" s="80"/>
      <c r="AL25" s="80"/>
      <c r="AM25" s="80"/>
      <c r="AN25" s="80"/>
      <c r="AO25" s="80"/>
      <c r="AP25" s="80"/>
      <c r="AQ25" s="80"/>
      <c r="AR25" s="80"/>
      <c r="AS25" s="80"/>
      <c r="AT25" s="80"/>
      <c r="AU25" s="71"/>
      <c r="AV25" s="71"/>
      <c r="AX25" s="71"/>
      <c r="AY25" s="71"/>
      <c r="BA25" s="243"/>
      <c r="BB25" s="101"/>
      <c r="BC25" s="101"/>
      <c r="BD25" s="101"/>
      <c r="BE25" s="101"/>
    </row>
    <row r="26" spans="1:57" ht="16.5" thickBot="1">
      <c r="A26" s="203"/>
      <c r="B26" s="204"/>
      <c r="C26" s="205"/>
      <c r="D26" s="80"/>
      <c r="E26" s="206"/>
      <c r="F26" s="206"/>
      <c r="G26" s="206"/>
      <c r="H26" s="206"/>
      <c r="I26" s="206"/>
      <c r="J26" s="206"/>
      <c r="K26" s="206"/>
      <c r="L26" s="206"/>
      <c r="M26" s="839" t="s">
        <v>37</v>
      </c>
      <c r="N26" s="839"/>
      <c r="O26" s="839"/>
      <c r="P26" s="839"/>
      <c r="Q26" s="839"/>
      <c r="R26" s="839"/>
      <c r="S26" s="839"/>
      <c r="T26" s="839"/>
      <c r="U26" s="839"/>
      <c r="V26" s="163"/>
      <c r="W26" s="244" t="s">
        <v>141</v>
      </c>
      <c r="X26" s="164"/>
      <c r="Y26" s="839" t="s">
        <v>35</v>
      </c>
      <c r="Z26" s="839"/>
      <c r="AA26" s="839"/>
      <c r="AB26" s="839"/>
      <c r="AC26" s="839"/>
      <c r="AD26" s="206"/>
      <c r="AE26" s="206"/>
      <c r="AF26" s="206"/>
      <c r="AG26" s="206"/>
      <c r="AH26" s="206"/>
      <c r="AI26" s="206"/>
      <c r="AJ26" s="206"/>
      <c r="AK26" s="206"/>
      <c r="AL26" s="206"/>
      <c r="AM26" s="206"/>
      <c r="AN26" s="206"/>
      <c r="AO26" s="206"/>
      <c r="AP26" s="206"/>
      <c r="AQ26" s="206"/>
      <c r="AR26" s="206"/>
      <c r="AS26" s="207"/>
      <c r="AT26" s="80"/>
      <c r="AU26" s="71"/>
      <c r="AV26" s="71"/>
      <c r="AX26" s="71"/>
      <c r="AY26" s="71"/>
      <c r="BA26" s="243"/>
      <c r="BB26" s="101"/>
      <c r="BC26" s="101"/>
      <c r="BD26" s="101"/>
      <c r="BE26" s="101"/>
    </row>
    <row r="27" spans="1:57" ht="15.75" customHeight="1" thickBot="1">
      <c r="A27" s="207"/>
      <c r="B27" s="205"/>
      <c r="C27" s="205"/>
      <c r="D27" s="206"/>
      <c r="E27" s="206"/>
      <c r="F27" s="206"/>
      <c r="G27" s="206"/>
      <c r="H27" s="206"/>
      <c r="I27" s="206"/>
      <c r="J27" s="206"/>
      <c r="K27" s="206"/>
      <c r="L27" s="206"/>
      <c r="M27" s="839"/>
      <c r="N27" s="839"/>
      <c r="O27" s="839"/>
      <c r="P27" s="839"/>
      <c r="Q27" s="839"/>
      <c r="R27" s="839"/>
      <c r="S27" s="839"/>
      <c r="T27" s="839"/>
      <c r="U27" s="839"/>
      <c r="V27" s="166"/>
      <c r="W27" s="245"/>
      <c r="X27" s="167"/>
      <c r="Y27" s="839"/>
      <c r="Z27" s="839"/>
      <c r="AA27" s="839"/>
      <c r="AB27" s="839"/>
      <c r="AC27" s="839"/>
      <c r="AD27" s="206"/>
      <c r="AE27" s="206"/>
      <c r="AF27" s="206"/>
      <c r="AG27" s="206"/>
      <c r="AH27" s="206"/>
      <c r="AI27" s="206"/>
      <c r="AJ27" s="206"/>
      <c r="AK27" s="206"/>
      <c r="AL27" s="206"/>
      <c r="AM27" s="206"/>
      <c r="AN27" s="206"/>
      <c r="AO27" s="206"/>
      <c r="AP27" s="206"/>
      <c r="AQ27" s="206"/>
      <c r="AR27" s="206"/>
      <c r="AS27" s="207"/>
      <c r="AT27" s="80"/>
      <c r="AU27" s="71"/>
      <c r="AV27" s="71"/>
      <c r="AX27" s="71"/>
      <c r="AY27" s="71"/>
      <c r="BA27" s="243"/>
      <c r="BB27" s="101"/>
      <c r="BC27" s="101"/>
      <c r="BD27" s="101"/>
      <c r="BE27" s="101"/>
    </row>
    <row r="28" spans="1:57" ht="15.75" customHeight="1" thickBot="1">
      <c r="A28" s="80"/>
      <c r="B28" s="851"/>
      <c r="C28" s="57"/>
      <c r="D28" s="206"/>
      <c r="E28" s="206"/>
      <c r="F28" s="206"/>
      <c r="G28" s="206"/>
      <c r="H28" s="206"/>
      <c r="I28" s="206"/>
      <c r="J28" s="206"/>
      <c r="K28" s="206"/>
      <c r="L28" s="206"/>
      <c r="M28" s="50"/>
      <c r="N28" s="50"/>
      <c r="O28" s="50"/>
      <c r="P28" s="831" t="s">
        <v>40</v>
      </c>
      <c r="Q28" s="831"/>
      <c r="R28" s="246"/>
      <c r="S28" s="246"/>
      <c r="T28" s="246"/>
      <c r="U28" s="247"/>
      <c r="V28" s="792" t="s">
        <v>43</v>
      </c>
      <c r="W28" s="834" t="s">
        <v>118</v>
      </c>
      <c r="X28" s="780" t="s">
        <v>119</v>
      </c>
      <c r="Y28" s="832" t="s">
        <v>41</v>
      </c>
      <c r="Z28" s="832"/>
      <c r="AA28" s="832"/>
      <c r="AB28" s="832"/>
      <c r="AC28" s="52"/>
      <c r="AD28" s="206"/>
      <c r="AE28" s="206"/>
      <c r="AF28" s="206"/>
      <c r="AG28" s="206"/>
      <c r="AH28" s="206"/>
      <c r="AI28" s="206"/>
      <c r="AJ28" s="206"/>
      <c r="AK28" s="206"/>
      <c r="AL28" s="206"/>
      <c r="AM28" s="206"/>
      <c r="AN28" s="206"/>
      <c r="AO28" s="206"/>
      <c r="AP28" s="206"/>
      <c r="AQ28" s="206"/>
      <c r="AR28" s="206"/>
      <c r="AS28" s="80"/>
      <c r="AT28" s="80"/>
      <c r="AU28" s="71"/>
      <c r="AV28" s="71"/>
      <c r="AX28" s="71"/>
      <c r="AY28" s="71"/>
      <c r="BA28" s="53">
        <v>1</v>
      </c>
      <c r="BB28" s="50">
        <v>1</v>
      </c>
      <c r="BC28" s="54">
        <v>2</v>
      </c>
      <c r="BD28" s="54">
        <v>3</v>
      </c>
      <c r="BE28" s="55">
        <v>4</v>
      </c>
    </row>
    <row r="29" spans="1:57" ht="19.5" thickBot="1">
      <c r="A29" s="80"/>
      <c r="B29" s="851"/>
      <c r="C29" s="57"/>
      <c r="D29" s="789"/>
      <c r="E29" s="789"/>
      <c r="F29" s="789"/>
      <c r="G29" s="789"/>
      <c r="H29" s="638"/>
      <c r="I29" s="638"/>
      <c r="J29" s="789"/>
      <c r="K29" s="789"/>
      <c r="L29" s="210"/>
      <c r="M29" s="56"/>
      <c r="N29" s="56"/>
      <c r="O29" s="56"/>
      <c r="P29" s="831"/>
      <c r="Q29" s="831"/>
      <c r="R29" s="789">
        <f>+P7</f>
        <v>23</v>
      </c>
      <c r="S29" s="789"/>
      <c r="T29" s="790">
        <v>25</v>
      </c>
      <c r="U29" s="790"/>
      <c r="V29" s="792"/>
      <c r="W29" s="834"/>
      <c r="X29" s="780"/>
      <c r="Y29" s="784">
        <v>22</v>
      </c>
      <c r="Z29" s="784"/>
      <c r="AA29" s="790">
        <v>24</v>
      </c>
      <c r="AB29" s="790"/>
      <c r="AC29" s="59"/>
      <c r="AD29" s="210"/>
      <c r="AE29" s="210"/>
      <c r="AF29" s="210"/>
      <c r="AG29" s="210"/>
      <c r="AH29" s="210"/>
      <c r="AI29" s="210"/>
      <c r="AJ29" s="210"/>
      <c r="AK29" s="210"/>
      <c r="AL29" s="210"/>
      <c r="AM29" s="210"/>
      <c r="AN29" s="210"/>
      <c r="AO29" s="210"/>
      <c r="AP29" s="210"/>
      <c r="AQ29" s="210"/>
      <c r="AR29" s="210"/>
      <c r="AS29" s="80"/>
      <c r="AT29" s="80"/>
      <c r="AU29" s="71"/>
      <c r="AV29" s="71"/>
      <c r="AX29" s="71"/>
      <c r="AY29" s="71"/>
      <c r="BA29" s="60" t="s">
        <v>46</v>
      </c>
      <c r="BB29" s="56">
        <f>+BB7</f>
        <v>50</v>
      </c>
      <c r="BC29" s="56">
        <f>+BC7</f>
        <v>40</v>
      </c>
      <c r="BD29" s="56">
        <f>+BD7</f>
        <v>25</v>
      </c>
      <c r="BE29" s="56">
        <f>+BE7</f>
        <v>50</v>
      </c>
    </row>
    <row r="30" spans="1:57" ht="16.5" thickBot="1">
      <c r="A30" s="80"/>
      <c r="B30" s="851"/>
      <c r="C30" s="57"/>
      <c r="D30" s="848"/>
      <c r="E30" s="848"/>
      <c r="F30" s="848"/>
      <c r="G30" s="848"/>
      <c r="H30" s="653"/>
      <c r="I30" s="653"/>
      <c r="J30" s="848"/>
      <c r="K30" s="848"/>
      <c r="L30" s="212"/>
      <c r="M30" s="56"/>
      <c r="N30" s="56"/>
      <c r="O30" s="56"/>
      <c r="P30" s="831"/>
      <c r="Q30" s="831"/>
      <c r="R30" s="825" t="s">
        <v>17</v>
      </c>
      <c r="S30" s="825"/>
      <c r="T30" s="825" t="s">
        <v>17</v>
      </c>
      <c r="U30" s="825"/>
      <c r="V30" s="792"/>
      <c r="W30" s="652" t="s">
        <v>135</v>
      </c>
      <c r="X30" s="780"/>
      <c r="Y30" s="824" t="s">
        <v>17</v>
      </c>
      <c r="Z30" s="824"/>
      <c r="AA30" s="825" t="s">
        <v>17</v>
      </c>
      <c r="AB30" s="825"/>
      <c r="AC30" s="59"/>
      <c r="AD30" s="212"/>
      <c r="AE30" s="212"/>
      <c r="AF30" s="212"/>
      <c r="AG30" s="212"/>
      <c r="AH30" s="212"/>
      <c r="AI30" s="212"/>
      <c r="AJ30" s="212"/>
      <c r="AK30" s="212"/>
      <c r="AL30" s="212"/>
      <c r="AM30" s="212"/>
      <c r="AN30" s="212"/>
      <c r="AO30" s="212"/>
      <c r="AP30" s="212"/>
      <c r="AQ30" s="212"/>
      <c r="AR30" s="212"/>
      <c r="AS30" s="80"/>
      <c r="AT30" s="80"/>
      <c r="AU30" s="71"/>
      <c r="AV30" s="71"/>
      <c r="AX30" s="71"/>
      <c r="AY30" s="71"/>
      <c r="BA30" s="60">
        <v>3</v>
      </c>
      <c r="BB30" s="50" t="s">
        <v>50</v>
      </c>
      <c r="BC30" s="54"/>
      <c r="BD30" s="54"/>
      <c r="BE30" s="55"/>
    </row>
    <row r="31" spans="1:57" ht="16.5" thickBot="1">
      <c r="A31" s="80"/>
      <c r="B31" s="851"/>
      <c r="C31" s="57"/>
      <c r="D31" s="848"/>
      <c r="E31" s="848"/>
      <c r="F31" s="848"/>
      <c r="G31" s="848"/>
      <c r="H31" s="653"/>
      <c r="I31" s="653"/>
      <c r="J31" s="848"/>
      <c r="K31" s="848"/>
      <c r="L31" s="212"/>
      <c r="M31" s="66"/>
      <c r="N31" s="66"/>
      <c r="O31" s="66"/>
      <c r="P31" s="831"/>
      <c r="Q31" s="831"/>
      <c r="R31" s="817" t="s">
        <v>51</v>
      </c>
      <c r="S31" s="817"/>
      <c r="T31" s="817" t="s">
        <v>51</v>
      </c>
      <c r="U31" s="817"/>
      <c r="V31" s="792"/>
      <c r="W31" s="650" t="s">
        <v>52</v>
      </c>
      <c r="X31" s="780"/>
      <c r="Y31" s="816" t="s">
        <v>122</v>
      </c>
      <c r="Z31" s="816"/>
      <c r="AA31" s="817" t="s">
        <v>51</v>
      </c>
      <c r="AB31" s="817"/>
      <c r="AC31" s="70"/>
      <c r="AD31" s="212"/>
      <c r="AE31" s="212"/>
      <c r="AF31" s="212"/>
      <c r="AG31" s="212"/>
      <c r="AH31" s="212"/>
      <c r="AI31" s="212"/>
      <c r="AJ31" s="212"/>
      <c r="AK31" s="212"/>
      <c r="AL31" s="212"/>
      <c r="AM31" s="212"/>
      <c r="AN31" s="212"/>
      <c r="AO31" s="212"/>
      <c r="AP31" s="212"/>
      <c r="AQ31" s="212"/>
      <c r="AR31" s="212"/>
      <c r="AS31" s="80"/>
      <c r="AT31" s="80"/>
      <c r="AU31" s="71"/>
      <c r="AV31" s="71"/>
      <c r="AX31" s="71"/>
      <c r="AY31" s="71"/>
      <c r="BA31" s="60">
        <v>4</v>
      </c>
      <c r="BB31" s="66" t="s">
        <v>55</v>
      </c>
      <c r="BC31" s="72" t="s">
        <v>56</v>
      </c>
      <c r="BD31" s="72" t="s">
        <v>57</v>
      </c>
      <c r="BE31" s="73" t="s">
        <v>58</v>
      </c>
    </row>
    <row r="32" spans="1:57" ht="38.25" customHeight="1" thickBot="1">
      <c r="A32" s="849"/>
      <c r="B32" s="213"/>
      <c r="C32" s="637"/>
      <c r="D32" s="214"/>
      <c r="E32" s="215"/>
      <c r="F32" s="214"/>
      <c r="G32" s="215"/>
      <c r="H32" s="215"/>
      <c r="I32" s="215"/>
      <c r="J32" s="214"/>
      <c r="K32" s="215"/>
      <c r="L32" s="214"/>
      <c r="M32" s="850" t="s">
        <v>59</v>
      </c>
      <c r="N32" s="216"/>
      <c r="O32" s="216"/>
      <c r="P32" s="819"/>
      <c r="Q32" s="819"/>
      <c r="R32" s="217"/>
      <c r="S32" s="646"/>
      <c r="T32" s="217"/>
      <c r="U32" s="646"/>
      <c r="V32" s="649"/>
      <c r="W32" s="647"/>
      <c r="X32" s="248"/>
      <c r="Y32" s="249"/>
      <c r="Z32" s="646"/>
      <c r="AA32" s="249"/>
      <c r="AB32" s="646"/>
      <c r="AC32" s="842" t="s">
        <v>60</v>
      </c>
      <c r="AD32" s="215"/>
      <c r="AE32" s="215"/>
      <c r="AF32" s="215"/>
      <c r="AG32" s="214"/>
      <c r="AH32" s="215"/>
      <c r="AI32" s="214"/>
      <c r="AJ32" s="215"/>
      <c r="AK32" s="215"/>
      <c r="AL32" s="215"/>
      <c r="AM32" s="214"/>
      <c r="AN32" s="215"/>
      <c r="AO32" s="214"/>
      <c r="AP32" s="215"/>
      <c r="AQ32" s="214"/>
      <c r="AR32" s="215"/>
      <c r="AS32" s="843"/>
      <c r="AT32" s="80"/>
      <c r="AU32" s="71"/>
      <c r="AV32" s="71"/>
      <c r="AX32" s="71"/>
      <c r="AY32" s="71"/>
      <c r="BA32" s="60">
        <v>5</v>
      </c>
      <c r="BB32" s="50"/>
      <c r="BC32" s="54"/>
      <c r="BD32" s="54"/>
      <c r="BE32" s="55"/>
    </row>
    <row r="33" spans="1:57" ht="38.25" customHeight="1" thickBot="1">
      <c r="A33" s="849"/>
      <c r="B33" s="213"/>
      <c r="C33" s="637"/>
      <c r="D33" s="214"/>
      <c r="E33" s="215"/>
      <c r="F33" s="214"/>
      <c r="G33" s="215"/>
      <c r="H33" s="215"/>
      <c r="I33" s="215"/>
      <c r="J33" s="214"/>
      <c r="K33" s="215"/>
      <c r="L33" s="214"/>
      <c r="M33" s="850"/>
      <c r="N33" s="225"/>
      <c r="O33" s="225"/>
      <c r="P33" s="844"/>
      <c r="Q33" s="844"/>
      <c r="R33" s="250"/>
      <c r="S33" s="642"/>
      <c r="T33" s="250"/>
      <c r="U33" s="251"/>
      <c r="V33" s="252"/>
      <c r="W33" s="253"/>
      <c r="X33" s="254"/>
      <c r="Y33" s="249"/>
      <c r="Z33" s="251"/>
      <c r="AA33" s="249"/>
      <c r="AB33" s="251"/>
      <c r="AC33" s="842"/>
      <c r="AD33" s="215"/>
      <c r="AE33" s="215"/>
      <c r="AF33" s="215"/>
      <c r="AG33" s="214"/>
      <c r="AH33" s="215"/>
      <c r="AI33" s="214"/>
      <c r="AJ33" s="215"/>
      <c r="AK33" s="215"/>
      <c r="AL33" s="215"/>
      <c r="AM33" s="214"/>
      <c r="AN33" s="215"/>
      <c r="AO33" s="214"/>
      <c r="AP33" s="215"/>
      <c r="AQ33" s="214"/>
      <c r="AR33" s="215"/>
      <c r="AS33" s="843"/>
      <c r="AT33" s="80"/>
      <c r="AU33" s="71">
        <v>6</v>
      </c>
      <c r="AV33" s="71"/>
      <c r="AW33" s="71"/>
      <c r="AX33" s="99">
        <v>7.8</v>
      </c>
      <c r="AY33" s="71">
        <f>+AX33*$AY$10*$AY$5/100</f>
        <v>33.696000000000005</v>
      </c>
      <c r="BA33" s="60">
        <v>6</v>
      </c>
      <c r="BB33" s="100">
        <f t="shared" ref="BB33:BE34" si="4">($AX33*60/BB$7*$BB$5)/1440</f>
        <v>1.9499999999999999E-3</v>
      </c>
      <c r="BC33" s="101">
        <f t="shared" si="4"/>
        <v>2.4375E-3</v>
      </c>
      <c r="BD33" s="101">
        <f t="shared" si="4"/>
        <v>3.8999999999999998E-3</v>
      </c>
      <c r="BE33" s="102">
        <f t="shared" si="4"/>
        <v>1.9499999999999999E-3</v>
      </c>
    </row>
    <row r="34" spans="1:57" ht="15.75" customHeight="1" thickBot="1">
      <c r="A34" s="849"/>
      <c r="B34" s="224"/>
      <c r="C34" s="637"/>
      <c r="D34" s="214"/>
      <c r="E34" s="215"/>
      <c r="F34" s="214"/>
      <c r="G34" s="215"/>
      <c r="H34" s="215"/>
      <c r="I34" s="215"/>
      <c r="J34" s="214"/>
      <c r="K34" s="215"/>
      <c r="L34" s="214"/>
      <c r="M34" s="850"/>
      <c r="N34" s="225"/>
      <c r="O34" s="225"/>
      <c r="P34" s="845"/>
      <c r="Q34" s="845"/>
      <c r="R34" s="250"/>
      <c r="S34" s="230"/>
      <c r="T34" s="250"/>
      <c r="U34" s="251"/>
      <c r="V34" s="643"/>
      <c r="W34" s="255"/>
      <c r="X34" s="639"/>
      <c r="Y34" s="219"/>
      <c r="Z34" s="230"/>
      <c r="AA34" s="219"/>
      <c r="AB34" s="251"/>
      <c r="AC34" s="842"/>
      <c r="AD34" s="215"/>
      <c r="AE34" s="215"/>
      <c r="AF34" s="215"/>
      <c r="AG34" s="214"/>
      <c r="AH34" s="215"/>
      <c r="AI34" s="214"/>
      <c r="AJ34" s="215"/>
      <c r="AK34" s="215"/>
      <c r="AL34" s="215"/>
      <c r="AM34" s="214"/>
      <c r="AN34" s="215"/>
      <c r="AO34" s="214"/>
      <c r="AP34" s="215"/>
      <c r="AQ34" s="214"/>
      <c r="AR34" s="215"/>
      <c r="AS34" s="843"/>
      <c r="AT34" s="80"/>
      <c r="AU34" s="71">
        <v>7</v>
      </c>
      <c r="AV34" s="71"/>
      <c r="AW34" s="71"/>
      <c r="AX34" s="99">
        <v>7.2</v>
      </c>
      <c r="AY34" s="71">
        <f>+AX34*$AY$10*$AY$5/100</f>
        <v>31.103999999999996</v>
      </c>
      <c r="BA34" s="60">
        <v>7</v>
      </c>
      <c r="BB34" s="100">
        <f t="shared" si="4"/>
        <v>1.8E-3</v>
      </c>
      <c r="BC34" s="101">
        <f t="shared" si="4"/>
        <v>2.2500000000000003E-3</v>
      </c>
      <c r="BD34" s="101">
        <f t="shared" si="4"/>
        <v>3.5999999999999999E-3</v>
      </c>
      <c r="BE34" s="102">
        <f t="shared" si="4"/>
        <v>1.8E-3</v>
      </c>
    </row>
    <row r="35" spans="1:57" ht="16.5" customHeight="1" thickBot="1">
      <c r="A35" s="80"/>
      <c r="B35" s="206"/>
      <c r="C35" s="206"/>
      <c r="D35" s="206"/>
      <c r="E35" s="206"/>
      <c r="F35" s="206"/>
      <c r="G35" s="206"/>
      <c r="H35" s="206"/>
      <c r="I35" s="206"/>
      <c r="J35" s="206"/>
      <c r="K35" s="206"/>
      <c r="L35" s="206"/>
      <c r="M35" s="839" t="s">
        <v>97</v>
      </c>
      <c r="N35" s="839"/>
      <c r="O35" s="839"/>
      <c r="P35" s="839"/>
      <c r="Q35" s="839"/>
      <c r="R35" s="839"/>
      <c r="S35" s="839"/>
      <c r="T35" s="839"/>
      <c r="U35" s="839"/>
      <c r="V35" s="839"/>
      <c r="W35" s="839"/>
      <c r="X35" s="839"/>
      <c r="Y35" s="839"/>
      <c r="Z35" s="839"/>
      <c r="AA35" s="839"/>
      <c r="AB35" s="839"/>
      <c r="AC35" s="839"/>
      <c r="AD35" s="206"/>
      <c r="AE35" s="206"/>
      <c r="AF35" s="206"/>
      <c r="AG35" s="206"/>
      <c r="AH35" s="206"/>
      <c r="AI35" s="206"/>
      <c r="AJ35" s="206"/>
      <c r="AK35" s="206"/>
      <c r="AL35" s="206"/>
      <c r="AM35" s="206"/>
      <c r="AN35" s="206"/>
      <c r="AO35" s="206"/>
      <c r="AP35" s="206"/>
      <c r="AQ35" s="206"/>
      <c r="AR35" s="206"/>
      <c r="AS35" s="206"/>
      <c r="AT35" s="80"/>
      <c r="AU35" s="71"/>
      <c r="AV35" s="71"/>
      <c r="AX35" s="71"/>
      <c r="AY35" s="71"/>
      <c r="BA35" s="243"/>
      <c r="BB35" s="101"/>
      <c r="BC35" s="101"/>
      <c r="BD35" s="101"/>
      <c r="BE35" s="101"/>
    </row>
    <row r="36" spans="1:57" ht="14.25" customHeight="1">
      <c r="A36" s="241"/>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80"/>
      <c r="AU36" s="71"/>
      <c r="AV36" s="71"/>
      <c r="AX36" s="71"/>
      <c r="AY36" s="71"/>
      <c r="BA36" s="243"/>
      <c r="BB36" s="101"/>
      <c r="BC36" s="101"/>
      <c r="BD36" s="101"/>
      <c r="BE36" s="101"/>
    </row>
    <row r="37" spans="1:57" ht="14.25" customHeight="1">
      <c r="A37" s="241"/>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U37" s="71"/>
      <c r="AV37" s="71"/>
      <c r="AX37" s="71"/>
      <c r="AY37" s="71"/>
      <c r="BA37" s="243"/>
      <c r="BB37" s="101"/>
      <c r="BC37" s="101"/>
      <c r="BD37" s="101"/>
      <c r="BE37" s="101"/>
    </row>
    <row r="38" spans="1:57" ht="15.75">
      <c r="A38" s="241"/>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U38" s="71"/>
      <c r="AV38" s="71"/>
      <c r="AX38" s="71"/>
      <c r="AY38" s="71"/>
      <c r="BA38" s="243"/>
      <c r="BB38" s="101"/>
      <c r="BC38" s="101"/>
      <c r="BD38" s="101"/>
      <c r="BE38" s="101"/>
    </row>
    <row r="39" spans="1:57" ht="15.75">
      <c r="B39" s="126" t="s">
        <v>31</v>
      </c>
      <c r="D39" s="124"/>
      <c r="E39" s="124"/>
      <c r="F39" s="38">
        <v>0.79237268518518522</v>
      </c>
      <c r="G39" s="124"/>
      <c r="H39" s="38">
        <v>0.79236111111111107</v>
      </c>
      <c r="I39" s="124"/>
      <c r="J39" s="601">
        <v>0.39583333333333331</v>
      </c>
      <c r="K39" s="124"/>
      <c r="L39" s="602">
        <v>0.46527777777777773</v>
      </c>
      <c r="M39" s="124"/>
      <c r="N39" s="601">
        <v>0.41666666666666669</v>
      </c>
      <c r="O39" s="124"/>
      <c r="P39" s="601">
        <v>0.4375</v>
      </c>
      <c r="Q39" s="124"/>
      <c r="R39" s="604">
        <v>0.47569444444444442</v>
      </c>
      <c r="S39" s="124"/>
      <c r="T39" s="599">
        <v>0.30208333333333331</v>
      </c>
      <c r="U39" s="124"/>
      <c r="Y39" s="600">
        <v>0.29166666666666702</v>
      </c>
      <c r="Z39" s="201"/>
      <c r="AA39" s="600">
        <v>0.47916666666666669</v>
      </c>
      <c r="AB39" s="201"/>
      <c r="AC39" s="600">
        <v>0.3611111111111111</v>
      </c>
      <c r="AD39" s="201"/>
      <c r="AE39" s="600">
        <v>0.43402777777777773</v>
      </c>
      <c r="AF39" s="201"/>
      <c r="AG39" s="600">
        <v>0.44791666666666669</v>
      </c>
      <c r="AH39" s="201"/>
      <c r="AI39" s="603">
        <v>0.45140046296296293</v>
      </c>
      <c r="AJ39" s="201"/>
      <c r="AK39" s="39">
        <v>0.79375000000000007</v>
      </c>
      <c r="AL39" s="201"/>
      <c r="AM39" s="39">
        <v>0.7944444444444444</v>
      </c>
      <c r="AN39" s="201"/>
      <c r="AO39" s="201"/>
      <c r="AP39" s="201"/>
      <c r="AQ39" s="201"/>
      <c r="AR39" s="241"/>
      <c r="AS39" s="241"/>
      <c r="AU39" s="71"/>
      <c r="AV39" s="71"/>
      <c r="AX39" s="71"/>
      <c r="AY39" s="71"/>
      <c r="BA39" s="243"/>
      <c r="BB39" s="101"/>
      <c r="BC39" s="101"/>
      <c r="BD39" s="101"/>
      <c r="BE39" s="101"/>
    </row>
    <row r="40" spans="1:57">
      <c r="D40" s="202"/>
      <c r="E40" s="202"/>
      <c r="F40" s="256"/>
      <c r="G40" s="202"/>
      <c r="H40" s="202"/>
      <c r="I40" s="202"/>
      <c r="J40" s="202"/>
      <c r="K40" s="202"/>
      <c r="L40" s="202"/>
      <c r="M40" s="202"/>
      <c r="N40" s="202"/>
      <c r="O40" s="202"/>
      <c r="P40" s="202"/>
      <c r="Q40" s="202"/>
      <c r="R40" s="202"/>
      <c r="S40" s="202"/>
      <c r="T40" s="202"/>
      <c r="U40" s="124"/>
      <c r="Y40" s="202"/>
      <c r="Z40" s="202"/>
      <c r="AA40" s="202"/>
      <c r="AB40" s="202"/>
      <c r="AC40" s="202"/>
      <c r="AD40" s="202"/>
      <c r="AE40" s="202"/>
      <c r="AF40" s="202"/>
      <c r="AG40" s="202"/>
      <c r="AH40" s="202"/>
      <c r="AI40" s="202"/>
      <c r="AJ40" s="202"/>
      <c r="AK40" s="202"/>
      <c r="AL40" s="202"/>
      <c r="AM40" s="202"/>
      <c r="AN40" s="202"/>
      <c r="AO40" s="202"/>
      <c r="AP40" s="201"/>
      <c r="AQ40" s="202"/>
      <c r="AU40" s="71"/>
      <c r="AV40" s="71"/>
      <c r="AX40" s="71"/>
      <c r="AY40" s="71"/>
      <c r="BA40" s="243"/>
      <c r="BB40" s="101"/>
      <c r="BC40" s="101"/>
      <c r="BD40" s="101"/>
      <c r="BE40" s="101"/>
    </row>
    <row r="41" spans="1:57" ht="15.75" thickBot="1">
      <c r="A41" s="80"/>
      <c r="B41" s="80" t="s">
        <v>33</v>
      </c>
      <c r="D41" s="41"/>
      <c r="E41" s="41"/>
      <c r="F41" s="257">
        <f>+L3</f>
        <v>2</v>
      </c>
      <c r="G41" s="41"/>
      <c r="H41" s="41">
        <v>2</v>
      </c>
      <c r="I41" s="41"/>
      <c r="J41" s="41">
        <v>2</v>
      </c>
      <c r="K41" s="41"/>
      <c r="L41" s="41">
        <v>2</v>
      </c>
      <c r="M41" s="41"/>
      <c r="N41" s="41">
        <v>2</v>
      </c>
      <c r="O41" s="41"/>
      <c r="P41" s="41">
        <v>4</v>
      </c>
      <c r="Q41" s="41"/>
      <c r="R41" s="41">
        <v>1</v>
      </c>
      <c r="S41" s="41"/>
      <c r="T41" s="41">
        <v>1</v>
      </c>
      <c r="U41" s="41"/>
      <c r="Y41" s="41">
        <v>1</v>
      </c>
      <c r="Z41" s="41"/>
      <c r="AA41" s="41">
        <v>1</v>
      </c>
      <c r="AB41" s="41"/>
      <c r="AC41" s="41">
        <v>4</v>
      </c>
      <c r="AD41" s="41"/>
      <c r="AE41" s="41">
        <v>2</v>
      </c>
      <c r="AF41" s="41"/>
      <c r="AG41" s="41">
        <v>2</v>
      </c>
      <c r="AH41" s="41"/>
      <c r="AI41" s="41">
        <v>2</v>
      </c>
      <c r="AJ41" s="41"/>
      <c r="AK41" s="41">
        <v>2</v>
      </c>
      <c r="AL41" s="41"/>
      <c r="AM41" s="41">
        <v>3</v>
      </c>
      <c r="AN41" s="41"/>
      <c r="AO41" s="41"/>
      <c r="AP41" s="41"/>
      <c r="AU41" s="71"/>
      <c r="AV41" s="71"/>
      <c r="AX41" s="71"/>
      <c r="AY41" s="71"/>
      <c r="BA41" s="243"/>
      <c r="BB41" s="101"/>
      <c r="BC41" s="101"/>
      <c r="BD41" s="101"/>
      <c r="BE41" s="101"/>
    </row>
    <row r="42" spans="1:57" ht="16.5" thickBot="1">
      <c r="A42" s="205"/>
      <c r="B42" s="258"/>
      <c r="C42" s="839" t="s">
        <v>37</v>
      </c>
      <c r="D42" s="839"/>
      <c r="E42" s="839"/>
      <c r="F42" s="839"/>
      <c r="G42" s="839"/>
      <c r="H42" s="839"/>
      <c r="I42" s="839"/>
      <c r="J42" s="839"/>
      <c r="K42" s="839"/>
      <c r="L42" s="839"/>
      <c r="M42" s="839"/>
      <c r="N42" s="839"/>
      <c r="O42" s="839"/>
      <c r="P42" s="839"/>
      <c r="Q42" s="839"/>
      <c r="R42" s="839"/>
      <c r="S42" s="839"/>
      <c r="T42" s="839"/>
      <c r="U42" s="839"/>
      <c r="V42" s="163"/>
      <c r="W42" s="846" t="s">
        <v>36</v>
      </c>
      <c r="X42" s="164"/>
      <c r="Y42" s="839" t="s">
        <v>35</v>
      </c>
      <c r="Z42" s="839"/>
      <c r="AA42" s="839"/>
      <c r="AB42" s="839"/>
      <c r="AC42" s="839"/>
      <c r="AD42" s="839"/>
      <c r="AE42" s="839"/>
      <c r="AF42" s="839"/>
      <c r="AG42" s="839"/>
      <c r="AH42" s="839"/>
      <c r="AI42" s="839"/>
      <c r="AJ42" s="839"/>
      <c r="AK42" s="839"/>
      <c r="AL42" s="839"/>
      <c r="AM42" s="839"/>
      <c r="AN42" s="839"/>
      <c r="AO42" s="839"/>
      <c r="AR42" s="206"/>
      <c r="AS42" s="207"/>
      <c r="AT42" s="80"/>
      <c r="AU42" s="71"/>
      <c r="AV42" s="71"/>
      <c r="AX42" s="71"/>
      <c r="AY42" s="71"/>
      <c r="BA42" s="243"/>
      <c r="BB42" s="101"/>
      <c r="BC42" s="101"/>
      <c r="BD42" s="101"/>
      <c r="BE42" s="101"/>
    </row>
    <row r="43" spans="1:57" ht="15.75" customHeight="1" thickBot="1">
      <c r="A43" s="205"/>
      <c r="B43" s="258"/>
      <c r="C43" s="839"/>
      <c r="D43" s="839"/>
      <c r="E43" s="839"/>
      <c r="F43" s="839"/>
      <c r="G43" s="839"/>
      <c r="H43" s="839"/>
      <c r="I43" s="839"/>
      <c r="J43" s="839"/>
      <c r="K43" s="839"/>
      <c r="L43" s="839"/>
      <c r="M43" s="839"/>
      <c r="N43" s="839"/>
      <c r="O43" s="839"/>
      <c r="P43" s="839"/>
      <c r="Q43" s="839"/>
      <c r="R43" s="839"/>
      <c r="S43" s="839"/>
      <c r="T43" s="839"/>
      <c r="U43" s="839"/>
      <c r="V43" s="259"/>
      <c r="W43" s="846"/>
      <c r="X43" s="260"/>
      <c r="Y43" s="839"/>
      <c r="Z43" s="839"/>
      <c r="AA43" s="839"/>
      <c r="AB43" s="839"/>
      <c r="AC43" s="839"/>
      <c r="AD43" s="839"/>
      <c r="AE43" s="839"/>
      <c r="AF43" s="839"/>
      <c r="AG43" s="839"/>
      <c r="AH43" s="839"/>
      <c r="AI43" s="839"/>
      <c r="AJ43" s="839"/>
      <c r="AK43" s="839"/>
      <c r="AL43" s="839"/>
      <c r="AM43" s="839"/>
      <c r="AN43" s="839"/>
      <c r="AO43" s="839"/>
      <c r="AR43" s="206"/>
      <c r="AS43" s="207"/>
      <c r="AT43" s="80"/>
      <c r="AU43" s="71"/>
      <c r="AV43" s="71"/>
      <c r="AX43" s="71"/>
      <c r="AY43" s="71"/>
      <c r="BA43" s="243"/>
      <c r="BB43" s="101"/>
      <c r="BC43" s="101"/>
      <c r="BD43" s="101"/>
      <c r="BE43" s="101"/>
    </row>
    <row r="44" spans="1:57" ht="25.5" customHeight="1" thickBot="1">
      <c r="C44" s="50"/>
      <c r="D44" s="847" t="s">
        <v>40</v>
      </c>
      <c r="E44" s="847"/>
      <c r="F44" s="592" t="s">
        <v>41</v>
      </c>
      <c r="G44" s="593"/>
      <c r="H44" s="593"/>
      <c r="I44" s="593"/>
      <c r="J44" s="855" t="s">
        <v>41</v>
      </c>
      <c r="K44" s="856"/>
      <c r="L44" s="856"/>
      <c r="M44" s="856"/>
      <c r="N44" s="856"/>
      <c r="O44" s="857"/>
      <c r="P44" s="853" t="s">
        <v>121</v>
      </c>
      <c r="Q44" s="854"/>
      <c r="R44" s="833" t="s">
        <v>42</v>
      </c>
      <c r="S44" s="833"/>
      <c r="T44" s="833"/>
      <c r="U44" s="833"/>
      <c r="V44" s="792" t="s">
        <v>43</v>
      </c>
      <c r="W44" s="834" t="s">
        <v>142</v>
      </c>
      <c r="X44" s="780" t="s">
        <v>119</v>
      </c>
      <c r="Y44" s="833" t="s">
        <v>42</v>
      </c>
      <c r="Z44" s="833"/>
      <c r="AA44" s="833"/>
      <c r="AB44" s="833"/>
      <c r="AC44" s="208" t="s">
        <v>121</v>
      </c>
      <c r="AD44" s="209"/>
      <c r="AE44" s="855" t="s">
        <v>41</v>
      </c>
      <c r="AF44" s="856"/>
      <c r="AG44" s="856"/>
      <c r="AH44" s="856"/>
      <c r="AI44" s="856"/>
      <c r="AJ44" s="856"/>
      <c r="AK44" s="593"/>
      <c r="AL44" s="593"/>
      <c r="AM44" s="593"/>
      <c r="AN44" s="594"/>
      <c r="AO44" s="52"/>
      <c r="AR44" s="206"/>
      <c r="AS44" s="80"/>
      <c r="AT44" s="80"/>
      <c r="BA44" s="53">
        <v>1</v>
      </c>
      <c r="BB44" s="50">
        <v>1</v>
      </c>
      <c r="BC44" s="54">
        <v>2</v>
      </c>
      <c r="BD44" s="54">
        <v>3</v>
      </c>
      <c r="BE44" s="55">
        <v>4</v>
      </c>
    </row>
    <row r="45" spans="1:57" ht="15" customHeight="1" thickBot="1">
      <c r="C45" s="56"/>
      <c r="D45" s="847"/>
      <c r="E45" s="847"/>
      <c r="F45" s="784">
        <v>105</v>
      </c>
      <c r="G45" s="784"/>
      <c r="H45" s="789">
        <v>227</v>
      </c>
      <c r="I45" s="789"/>
      <c r="J45" s="789">
        <v>23</v>
      </c>
      <c r="K45" s="789"/>
      <c r="L45" s="789">
        <v>45</v>
      </c>
      <c r="M45" s="789"/>
      <c r="N45" s="789">
        <v>31</v>
      </c>
      <c r="O45" s="789"/>
      <c r="P45" s="835">
        <v>89</v>
      </c>
      <c r="Q45" s="790"/>
      <c r="R45" s="784">
        <v>7</v>
      </c>
      <c r="S45" s="784"/>
      <c r="T45" s="790">
        <v>5</v>
      </c>
      <c r="U45" s="790"/>
      <c r="V45" s="792"/>
      <c r="W45" s="834"/>
      <c r="X45" s="780"/>
      <c r="Y45" s="784">
        <v>4</v>
      </c>
      <c r="Z45" s="784"/>
      <c r="AA45" s="790">
        <v>8</v>
      </c>
      <c r="AB45" s="790"/>
      <c r="AC45" s="784">
        <v>82</v>
      </c>
      <c r="AD45" s="790"/>
      <c r="AE45" s="789">
        <v>36</v>
      </c>
      <c r="AF45" s="789"/>
      <c r="AG45" s="789">
        <v>42</v>
      </c>
      <c r="AH45" s="789"/>
      <c r="AI45" s="789">
        <v>26</v>
      </c>
      <c r="AJ45" s="789"/>
      <c r="AK45" s="789">
        <v>812</v>
      </c>
      <c r="AL45" s="789"/>
      <c r="AM45" s="790">
        <v>806</v>
      </c>
      <c r="AN45" s="790"/>
      <c r="AO45" s="59"/>
      <c r="AR45" s="210"/>
      <c r="AS45" s="80"/>
      <c r="AT45" s="80"/>
      <c r="BA45" s="60" t="s">
        <v>46</v>
      </c>
      <c r="BB45" s="573">
        <v>65</v>
      </c>
      <c r="BC45" s="573">
        <v>40</v>
      </c>
      <c r="BD45" s="573">
        <v>30</v>
      </c>
      <c r="BE45" s="590">
        <v>65</v>
      </c>
    </row>
    <row r="46" spans="1:57" ht="19.5" customHeight="1" thickBot="1">
      <c r="C46" s="56"/>
      <c r="D46" s="847"/>
      <c r="E46" s="847"/>
      <c r="F46" s="824" t="s">
        <v>17</v>
      </c>
      <c r="G46" s="824"/>
      <c r="H46" s="825" t="s">
        <v>17</v>
      </c>
      <c r="I46" s="825"/>
      <c r="J46" s="825" t="s">
        <v>17</v>
      </c>
      <c r="K46" s="825"/>
      <c r="L46" s="825" t="s">
        <v>17</v>
      </c>
      <c r="M46" s="825"/>
      <c r="N46" s="825" t="s">
        <v>17</v>
      </c>
      <c r="O46" s="825"/>
      <c r="P46" s="828" t="s">
        <v>121</v>
      </c>
      <c r="Q46" s="828"/>
      <c r="R46" s="828" t="s">
        <v>17</v>
      </c>
      <c r="S46" s="828"/>
      <c r="T46" s="829" t="s">
        <v>17</v>
      </c>
      <c r="U46" s="829"/>
      <c r="V46" s="792"/>
      <c r="W46" s="652">
        <v>18189</v>
      </c>
      <c r="X46" s="780"/>
      <c r="Y46" s="828" t="s">
        <v>17</v>
      </c>
      <c r="Z46" s="828"/>
      <c r="AA46" s="829" t="s">
        <v>17</v>
      </c>
      <c r="AB46" s="829"/>
      <c r="AC46" s="828" t="s">
        <v>121</v>
      </c>
      <c r="AD46" s="826"/>
      <c r="AE46" s="825" t="s">
        <v>17</v>
      </c>
      <c r="AF46" s="825"/>
      <c r="AG46" s="825" t="s">
        <v>17</v>
      </c>
      <c r="AH46" s="825"/>
      <c r="AI46" s="825" t="s">
        <v>17</v>
      </c>
      <c r="AJ46" s="825"/>
      <c r="AK46" s="825" t="s">
        <v>47</v>
      </c>
      <c r="AL46" s="825"/>
      <c r="AM46" s="841" t="s">
        <v>47</v>
      </c>
      <c r="AN46" s="841"/>
      <c r="AO46" s="59"/>
      <c r="AR46" s="212"/>
      <c r="AS46" s="80"/>
      <c r="AT46" s="80"/>
      <c r="AW46" s="118"/>
      <c r="AX46" s="118"/>
      <c r="BA46" s="60">
        <v>3</v>
      </c>
      <c r="BB46" s="50" t="s">
        <v>50</v>
      </c>
      <c r="BC46" s="54"/>
      <c r="BD46" s="54"/>
      <c r="BE46" s="55"/>
    </row>
    <row r="47" spans="1:57" ht="19.5" customHeight="1" thickBot="1">
      <c r="C47" s="66"/>
      <c r="D47" s="847"/>
      <c r="E47" s="847"/>
      <c r="F47" s="816" t="s">
        <v>51</v>
      </c>
      <c r="G47" s="816"/>
      <c r="H47" s="817" t="s">
        <v>51</v>
      </c>
      <c r="I47" s="817"/>
      <c r="J47" s="817" t="s">
        <v>51</v>
      </c>
      <c r="K47" s="817"/>
      <c r="L47" s="817" t="s">
        <v>51</v>
      </c>
      <c r="M47" s="817"/>
      <c r="N47" s="817" t="s">
        <v>51</v>
      </c>
      <c r="O47" s="817"/>
      <c r="P47" s="823" t="s">
        <v>51</v>
      </c>
      <c r="Q47" s="823"/>
      <c r="R47" s="823" t="s">
        <v>51</v>
      </c>
      <c r="S47" s="823"/>
      <c r="T47" s="815" t="s">
        <v>51</v>
      </c>
      <c r="U47" s="815"/>
      <c r="V47" s="792"/>
      <c r="W47" s="650" t="s">
        <v>52</v>
      </c>
      <c r="X47" s="780"/>
      <c r="Y47" s="823" t="s">
        <v>51</v>
      </c>
      <c r="Z47" s="823"/>
      <c r="AA47" s="815" t="s">
        <v>51</v>
      </c>
      <c r="AB47" s="815"/>
      <c r="AC47" s="823" t="s">
        <v>51</v>
      </c>
      <c r="AD47" s="821"/>
      <c r="AE47" s="817" t="s">
        <v>51</v>
      </c>
      <c r="AF47" s="817"/>
      <c r="AG47" s="817" t="s">
        <v>51</v>
      </c>
      <c r="AH47" s="817"/>
      <c r="AI47" s="817" t="s">
        <v>51</v>
      </c>
      <c r="AJ47" s="817"/>
      <c r="AK47" s="817" t="s">
        <v>51</v>
      </c>
      <c r="AL47" s="817"/>
      <c r="AM47" s="840" t="s">
        <v>51</v>
      </c>
      <c r="AN47" s="840"/>
      <c r="AO47" s="70"/>
      <c r="AR47" s="212"/>
      <c r="AS47" s="80"/>
      <c r="AT47" s="80"/>
      <c r="AU47" s="71"/>
      <c r="AV47" s="71"/>
      <c r="AW47" s="71"/>
      <c r="AX47" s="71" t="s">
        <v>53</v>
      </c>
      <c r="AY47" s="71" t="s">
        <v>54</v>
      </c>
      <c r="BA47" s="60">
        <v>4</v>
      </c>
      <c r="BB47" s="66" t="s">
        <v>55</v>
      </c>
      <c r="BC47" s="72" t="s">
        <v>56</v>
      </c>
      <c r="BD47" s="72" t="s">
        <v>57</v>
      </c>
      <c r="BE47" s="73" t="s">
        <v>58</v>
      </c>
    </row>
    <row r="48" spans="1:57" ht="38.25" customHeight="1" thickBot="1">
      <c r="C48" s="818" t="s">
        <v>59</v>
      </c>
      <c r="D48" s="819" t="s">
        <v>62</v>
      </c>
      <c r="E48" s="819"/>
      <c r="F48" s="217">
        <f>+AC48+Graph6!$E$53</f>
        <v>0.37053418803418803</v>
      </c>
      <c r="G48" s="646"/>
      <c r="H48" s="641">
        <f>+H39</f>
        <v>0.79236111111111107</v>
      </c>
      <c r="I48" s="646"/>
      <c r="J48" s="641">
        <f>+J39</f>
        <v>0.39583333333333331</v>
      </c>
      <c r="K48" s="646"/>
      <c r="L48" s="217"/>
      <c r="M48" s="646"/>
      <c r="N48" s="217"/>
      <c r="O48" s="646"/>
      <c r="P48" s="641">
        <f>+P39</f>
        <v>0.4375</v>
      </c>
      <c r="Q48" s="646"/>
      <c r="R48" s="641">
        <f>+R39</f>
        <v>0.47569444444444442</v>
      </c>
      <c r="S48" s="646"/>
      <c r="T48" s="641">
        <f>+T39</f>
        <v>0.30208333333333331</v>
      </c>
      <c r="U48" s="646"/>
      <c r="V48" s="649">
        <v>0</v>
      </c>
      <c r="W48" s="634" t="s">
        <v>16</v>
      </c>
      <c r="X48" s="248">
        <f>+X49+AY49</f>
        <v>246.24</v>
      </c>
      <c r="Y48" s="219">
        <f>(Y49+HLOOKUP(Y$41,$BB$44:$BE$58,$AU49,0)*1)+Graph6!T53</f>
        <v>0.31150641025641057</v>
      </c>
      <c r="Z48" s="646"/>
      <c r="AA48" s="219">
        <f>(AA49+HLOOKUP(AA$41,$BB$44:$BE$58,$AU49,0)*1)+Graph6!V53</f>
        <v>0.49900641025641024</v>
      </c>
      <c r="AB48" s="646"/>
      <c r="AC48" s="219">
        <f>(AC49+HLOOKUP(AC$41,$BB$44:$BE$58,$AU49,0)*1)+Graph6!X53</f>
        <v>0.37053418803418803</v>
      </c>
      <c r="AD48" s="646"/>
      <c r="AE48" s="219"/>
      <c r="AF48" s="646"/>
      <c r="AG48" s="219"/>
      <c r="AH48" s="646"/>
      <c r="AI48" s="219">
        <f>(AI49+HLOOKUP(AI$41,$BB$44:$BE$58,$AU49,0)*1)+Graph6!AD53</f>
        <v>0.48407407407407399</v>
      </c>
      <c r="AJ48" s="646"/>
      <c r="AK48" s="219"/>
      <c r="AL48" s="646"/>
      <c r="AM48" s="219"/>
      <c r="AN48" s="646"/>
      <c r="AO48" s="836" t="s">
        <v>60</v>
      </c>
      <c r="AR48" s="215"/>
      <c r="AS48" s="80"/>
      <c r="AT48" s="80"/>
      <c r="AU48" s="71"/>
      <c r="AV48" s="71"/>
      <c r="AW48" s="71"/>
      <c r="AX48" s="71"/>
      <c r="AY48" s="71">
        <f>1.8*160</f>
        <v>288</v>
      </c>
      <c r="BA48" s="60">
        <v>5</v>
      </c>
      <c r="BB48" s="50"/>
      <c r="BC48" s="54"/>
      <c r="BD48" s="54"/>
      <c r="BE48" s="55"/>
    </row>
    <row r="49" spans="1:57" ht="38.25" customHeight="1" thickBot="1">
      <c r="C49" s="818"/>
      <c r="D49" s="837">
        <v>39</v>
      </c>
      <c r="E49" s="837"/>
      <c r="F49" s="641">
        <f>(F48+HLOOKUP(F$41,$BB$44:$BE$58,$AU49,0)*1)+Graph6!E54</f>
        <v>0.37365918803418802</v>
      </c>
      <c r="G49" s="642" t="str">
        <f>IF(G97=0,"",G97)</f>
        <v/>
      </c>
      <c r="H49" s="641">
        <f>(H48+HLOOKUP(H$41,$BB$44:$BE$58,$AU49,0)*1)+Graph6!E54</f>
        <v>0.79548611111111112</v>
      </c>
      <c r="I49" s="642"/>
      <c r="J49" s="641">
        <f>(J48+HLOOKUP(J$41,$BB$44:$BE$58,$AU49,0)*1)+Graph6!H54</f>
        <v>0.3989583333333333</v>
      </c>
      <c r="K49" s="642" t="str">
        <f>IF(K97=0,"",K97)</f>
        <v/>
      </c>
      <c r="L49" s="641"/>
      <c r="M49" s="642" t="str">
        <f>IF(M97=0,"",M97)</f>
        <v/>
      </c>
      <c r="N49" s="641"/>
      <c r="O49" s="642" t="str">
        <f>IF(O97=0,"",O97)</f>
        <v/>
      </c>
      <c r="P49" s="641">
        <f>(P48+HLOOKUP(P$41,$BB$44:$BE$58,$AU49,0)*1)+Graph6!N54</f>
        <v>0.43942307692307692</v>
      </c>
      <c r="Q49" s="642" t="str">
        <f>IF(Q97=0,"",Q97)</f>
        <v/>
      </c>
      <c r="R49" s="641">
        <f>(R48+HLOOKUP(R$41,$BB$44:$BE$58,$AU49,0)*1)+Graph6!P54</f>
        <v>0.48108974358974355</v>
      </c>
      <c r="S49" s="230">
        <v>26</v>
      </c>
      <c r="T49" s="641">
        <f>(T48+HLOOKUP(T$41,$BB$44:$BE$58,$AU49,0)*1)+Graph6!R54</f>
        <v>0.30747863247863244</v>
      </c>
      <c r="U49" s="642">
        <v>4</v>
      </c>
      <c r="V49" s="640">
        <f>+V48+AY49</f>
        <v>43.2</v>
      </c>
      <c r="W49" s="644" t="s">
        <v>30</v>
      </c>
      <c r="X49" s="645">
        <f>+X50+AY50</f>
        <v>203.04</v>
      </c>
      <c r="Y49" s="219">
        <f>(Y51+HLOOKUP(Y$41,$BB$44:$BE$58,$AU50,0)*1)+Graph6!T54</f>
        <v>0.30958333333333365</v>
      </c>
      <c r="Z49" s="642">
        <v>5</v>
      </c>
      <c r="AA49" s="219">
        <f>(AA51+HLOOKUP(AA$41,$BB$44:$BE$58,$AU50,0)*1)+Graph6!V54</f>
        <v>0.49708333333333332</v>
      </c>
      <c r="AB49" s="642"/>
      <c r="AC49" s="219">
        <f>(AC51+HLOOKUP(AC$41,$BB$44:$BE$58,$AU50,0)*1)+Graph6!X54</f>
        <v>0.36861111111111111</v>
      </c>
      <c r="AD49" s="642"/>
      <c r="AE49" s="219"/>
      <c r="AF49" s="642"/>
      <c r="AG49" s="219"/>
      <c r="AH49" s="642"/>
      <c r="AI49" s="219">
        <f>(AI51+HLOOKUP(AI$41,$BB$44:$BE$58,$AU50,0)*1)+Graph6!AD54</f>
        <v>0.480949074074074</v>
      </c>
      <c r="AJ49" s="642">
        <v>7</v>
      </c>
      <c r="AK49" s="219">
        <f>(AK51+HLOOKUP(AK$41,$BB$44:$BE$58,$AU50,0)*1)+Graph6!AD54</f>
        <v>3.0954861111111107E-2</v>
      </c>
      <c r="AL49" s="642"/>
      <c r="AM49" s="219">
        <f>(AM50+HLOOKUP(AM$41,$BB$44:$BE$58,$AU50,0)*1)+Graph6!AF54</f>
        <v>0.79902777777777778</v>
      </c>
      <c r="AN49" s="642"/>
      <c r="AO49" s="836"/>
      <c r="AR49" s="215"/>
      <c r="AS49" s="80"/>
      <c r="AT49" s="80"/>
      <c r="AU49" s="71">
        <v>6</v>
      </c>
      <c r="AV49" s="71"/>
      <c r="AW49" s="71"/>
      <c r="AX49" s="99">
        <v>10</v>
      </c>
      <c r="AY49" s="71">
        <f t="shared" ref="AY49:AY57" si="5">+AX49*$AY$10*$AY$5/100</f>
        <v>43.2</v>
      </c>
      <c r="BA49" s="60">
        <v>6</v>
      </c>
      <c r="BB49" s="100">
        <f t="shared" ref="BB49:BE57" si="6">($AX49*60/BB$45*$BB$5)/1440</f>
        <v>1.9230769230769227E-3</v>
      </c>
      <c r="BC49" s="101">
        <f t="shared" si="6"/>
        <v>3.1250000000000002E-3</v>
      </c>
      <c r="BD49" s="101">
        <f t="shared" si="6"/>
        <v>4.1666666666666666E-3</v>
      </c>
      <c r="BE49" s="102">
        <f t="shared" si="6"/>
        <v>1.9230769230769227E-3</v>
      </c>
    </row>
    <row r="50" spans="1:57" ht="38.25" customHeight="1" thickBot="1">
      <c r="C50" s="818"/>
      <c r="D50" s="837">
        <v>7</v>
      </c>
      <c r="E50" s="837"/>
      <c r="F50" s="641">
        <f>(F49+HLOOKUP(F$41,$BB$44:$BE$58,$AU50,0)*1)+Graph6!E55</f>
        <v>0.377096688034188</v>
      </c>
      <c r="G50" s="230" t="str">
        <f>IF(G98=0,"",G98)</f>
        <v/>
      </c>
      <c r="H50" s="641"/>
      <c r="I50" s="230"/>
      <c r="J50" s="641"/>
      <c r="K50" s="230" t="str">
        <f>IF(K98=0,"",K98)</f>
        <v/>
      </c>
      <c r="L50" s="641">
        <f>+L39</f>
        <v>0.46527777777777773</v>
      </c>
      <c r="M50" s="642" t="str">
        <f>IF(M98=0,"",M98)</f>
        <v/>
      </c>
      <c r="N50" s="641"/>
      <c r="O50" s="642" t="str">
        <f>IF(O98=0,"",O98)</f>
        <v/>
      </c>
      <c r="P50" s="641"/>
      <c r="Q50" s="642" t="str">
        <f>IF(Q98=0,"",Q98)</f>
        <v/>
      </c>
      <c r="R50" s="641"/>
      <c r="S50" s="230" t="str">
        <f>IF(S98=0,"",S98)</f>
        <v/>
      </c>
      <c r="T50" s="641"/>
      <c r="U50" s="230"/>
      <c r="V50" s="643">
        <f>+V49+AY50</f>
        <v>90.72</v>
      </c>
      <c r="W50" s="262" t="s">
        <v>24</v>
      </c>
      <c r="X50" s="639">
        <f>+X51+AY51</f>
        <v>155.51999999999998</v>
      </c>
      <c r="Y50" s="219"/>
      <c r="Z50" s="230"/>
      <c r="AA50" s="219"/>
      <c r="AB50" s="230"/>
      <c r="AC50" s="219"/>
      <c r="AD50" s="230"/>
      <c r="AE50" s="219"/>
      <c r="AF50" s="230"/>
      <c r="AG50" s="219">
        <f>(AG51+HLOOKUP(AG$41,$BB$44:$BE$58,$AU52,0)*1)+Graph6!Z55</f>
        <v>0.45697916666666671</v>
      </c>
      <c r="AH50" s="230"/>
      <c r="AI50" s="219"/>
      <c r="AJ50" s="230"/>
      <c r="AK50" s="219"/>
      <c r="AL50" s="230"/>
      <c r="AM50" s="219">
        <f>+AM39</f>
        <v>0.7944444444444444</v>
      </c>
      <c r="AN50" s="230"/>
      <c r="AO50" s="836"/>
      <c r="AR50" s="215"/>
      <c r="AS50" s="80"/>
      <c r="AT50" s="80"/>
      <c r="AU50" s="71">
        <v>7</v>
      </c>
      <c r="AV50" s="71"/>
      <c r="AW50" s="71" t="s">
        <v>586</v>
      </c>
      <c r="AX50" s="99">
        <v>11</v>
      </c>
      <c r="AY50" s="71">
        <f t="shared" si="5"/>
        <v>47.52</v>
      </c>
      <c r="BA50" s="60">
        <v>7</v>
      </c>
      <c r="BB50" s="100">
        <f t="shared" si="6"/>
        <v>2.1153846153846153E-3</v>
      </c>
      <c r="BC50" s="101">
        <f t="shared" si="6"/>
        <v>3.4375E-3</v>
      </c>
      <c r="BD50" s="101">
        <f t="shared" si="6"/>
        <v>4.5833333333333334E-3</v>
      </c>
      <c r="BE50" s="102">
        <f t="shared" si="6"/>
        <v>2.1153846153846153E-3</v>
      </c>
    </row>
    <row r="51" spans="1:57" ht="38.25" customHeight="1" thickBot="1">
      <c r="C51" s="818"/>
      <c r="D51" s="837">
        <v>54</v>
      </c>
      <c r="E51" s="837"/>
      <c r="F51" s="641"/>
      <c r="G51" s="230" t="str">
        <f>IF(G99=0,"",G99)</f>
        <v/>
      </c>
      <c r="H51" s="641">
        <f>(H49+HLOOKUP(H$41,$BB$44:$BE$58,$AU51,0)*1)+Graph6!E56</f>
        <v>0.80017361111111107</v>
      </c>
      <c r="I51" s="230"/>
      <c r="J51" s="641">
        <f>(J49+HLOOKUP(J$41,$BB$44:$BE$58,$AU51,0)*1)+Graph6!H56</f>
        <v>0.40364583333333331</v>
      </c>
      <c r="K51" s="230" t="str">
        <f>IF(K99=0,"",K99)</f>
        <v/>
      </c>
      <c r="L51" s="641">
        <f>(L50+HLOOKUP(L$41,$BB$44:$BE$58,$AU51,0)*1)+Graph6!I56</f>
        <v>0.46996527777777775</v>
      </c>
      <c r="M51" s="642">
        <v>26</v>
      </c>
      <c r="N51" s="641"/>
      <c r="O51" s="642" t="str">
        <f>IF(O99=0,"",O99)</f>
        <v/>
      </c>
      <c r="P51" s="641">
        <f>(P49+HLOOKUP(P$41,$BB$44:$BE$58,$AU51,0)*1)+Graph6!N56</f>
        <v>0.44230769230769229</v>
      </c>
      <c r="Q51" s="642" t="str">
        <f>IF(Q99=0,"",Q99)</f>
        <v/>
      </c>
      <c r="R51" s="641">
        <f>(R49+HLOOKUP(R$41,$BB$44:$BE$58,$AU51,0)*1)+Graph6!P56</f>
        <v>0.48397435897435892</v>
      </c>
      <c r="S51" s="230" t="str">
        <f>IF(S99=0,"",S99)</f>
        <v/>
      </c>
      <c r="T51" s="641">
        <f>(T49+HLOOKUP(T$41,$BB$44:$BE$58,$AU51,0)*1)+Graph6!R56</f>
        <v>0.31036324786324782</v>
      </c>
      <c r="U51" s="230" t="str">
        <f>IF(U99=0,"",U99)</f>
        <v/>
      </c>
      <c r="V51" s="643">
        <f>+V50+AY51</f>
        <v>155.51999999999998</v>
      </c>
      <c r="W51" s="644" t="s">
        <v>180</v>
      </c>
      <c r="X51" s="639">
        <f>+X53+AY53</f>
        <v>90.72</v>
      </c>
      <c r="Y51" s="219">
        <f>(Y53+HLOOKUP(Y$41,$BB$44:$BE$58,$AU53,0)*1)+Graph6!T56</f>
        <v>0.30399572649572681</v>
      </c>
      <c r="Z51" s="230"/>
      <c r="AA51" s="219">
        <f>(AA53+HLOOKUP(AA$41,$BB$44:$BE$58,$AU53,0)*1)+Graph6!V56</f>
        <v>0.49149572649572648</v>
      </c>
      <c r="AB51" s="230"/>
      <c r="AC51" s="219">
        <f>(AC53+HLOOKUP(AC$41,$BB$44:$BE$58,$AU53,0)*1)+Graph6!X56</f>
        <v>0.36649572649572648</v>
      </c>
      <c r="AD51" s="230"/>
      <c r="AE51" s="219"/>
      <c r="AF51" s="230"/>
      <c r="AG51" s="219">
        <f>(AG52+HLOOKUP(AG$41,$BB$44:$BE$58,$AU53,0)*1)+Graph6!Z56</f>
        <v>0.45291666666666669</v>
      </c>
      <c r="AH51" s="230"/>
      <c r="AI51" s="219">
        <f>(AI53+HLOOKUP(AI$41,$BB$44:$BE$58,$AU53,0)*1)+Graph6!AD56</f>
        <v>0.4705671296296296</v>
      </c>
      <c r="AJ51" s="230">
        <v>45</v>
      </c>
      <c r="AK51" s="219">
        <f>(AK53+HLOOKUP(AK$41,$BB$44:$BE$58,$AU53,0)*1)+Graph6!AD56</f>
        <v>2.0572916666666663E-2</v>
      </c>
      <c r="AL51" s="230"/>
      <c r="AM51" s="219"/>
      <c r="AN51" s="230"/>
      <c r="AO51" s="836"/>
      <c r="AR51" s="215"/>
      <c r="AS51" s="80"/>
      <c r="AT51" s="80"/>
      <c r="AU51" s="71">
        <v>8</v>
      </c>
      <c r="AV51" s="71"/>
      <c r="AW51" s="71" t="s">
        <v>587</v>
      </c>
      <c r="AX51" s="99">
        <v>15</v>
      </c>
      <c r="AY51" s="71">
        <f t="shared" si="5"/>
        <v>64.8</v>
      </c>
      <c r="BA51" s="60">
        <v>8</v>
      </c>
      <c r="BB51" s="100">
        <f t="shared" si="6"/>
        <v>2.8846153846153848E-3</v>
      </c>
      <c r="BC51" s="101">
        <f t="shared" si="6"/>
        <v>4.6874999999999998E-3</v>
      </c>
      <c r="BD51" s="101">
        <f t="shared" si="6"/>
        <v>6.2500000000000003E-3</v>
      </c>
      <c r="BE51" s="102">
        <f t="shared" si="6"/>
        <v>2.8846153846153848E-3</v>
      </c>
    </row>
    <row r="52" spans="1:57" ht="38.25" customHeight="1" thickBot="1">
      <c r="C52" s="818"/>
      <c r="D52" s="837" t="s">
        <v>62</v>
      </c>
      <c r="E52" s="837"/>
      <c r="F52" s="641"/>
      <c r="G52" s="230" t="str">
        <f>IF(G100=0,"",G100)</f>
        <v/>
      </c>
      <c r="H52" s="641">
        <f>(H50+HLOOKUP(H$41,$BB$44:$BE$58,$AU52,0)*1)+Graph6!E57</f>
        <v>4.0625000000000001E-3</v>
      </c>
      <c r="I52" s="230"/>
      <c r="J52" s="641"/>
      <c r="K52" s="230" t="str">
        <f>IF(K100=0,"",K100)</f>
        <v/>
      </c>
      <c r="L52" s="641">
        <f>(L51+HLOOKUP(L$41,$BB$44:$BE$58,$AU52,0)*1)+Graph6!I57</f>
        <v>0.47402777777777777</v>
      </c>
      <c r="M52" s="642" t="str">
        <f>IF(M100=0,"",M100)</f>
        <v/>
      </c>
      <c r="N52" s="641">
        <f>+N39</f>
        <v>0.41666666666666669</v>
      </c>
      <c r="O52" s="642" t="str">
        <f>IF(O100=0,"",O100)</f>
        <v/>
      </c>
      <c r="P52" s="641"/>
      <c r="Q52" s="642" t="str">
        <f>IF(Q100=0,"",Q100)</f>
        <v/>
      </c>
      <c r="R52" s="641"/>
      <c r="S52" s="230" t="str">
        <f>IF(S100=0,"",S100)</f>
        <v/>
      </c>
      <c r="T52" s="641"/>
      <c r="U52" s="230" t="str">
        <f>IF(U100=0,"",U100)</f>
        <v/>
      </c>
      <c r="V52" s="643">
        <f>+V51+AY52</f>
        <v>211.67999999999998</v>
      </c>
      <c r="W52" s="635" t="s">
        <v>15</v>
      </c>
      <c r="X52" s="639">
        <f>+X54+AY54</f>
        <v>49.68</v>
      </c>
      <c r="Y52" s="219"/>
      <c r="Z52" s="230"/>
      <c r="AA52" s="219"/>
      <c r="AB52" s="230"/>
      <c r="AC52" s="219"/>
      <c r="AD52" s="230"/>
      <c r="AE52" s="219">
        <f>(AE53+HLOOKUP(AE$41,$BB$44:$BE$58,$AU53,0)*1)+Graph6!X56</f>
        <v>0.44418402777777777</v>
      </c>
      <c r="AF52" s="230"/>
      <c r="AG52" s="219">
        <f>+AG39</f>
        <v>0.44791666666666669</v>
      </c>
      <c r="AH52" s="230"/>
      <c r="AI52" s="219"/>
      <c r="AJ52" s="230"/>
      <c r="AK52" s="219"/>
      <c r="AL52" s="230"/>
      <c r="AM52" s="219"/>
      <c r="AN52" s="230"/>
      <c r="AO52" s="836"/>
      <c r="AR52" s="215"/>
      <c r="AS52" s="80"/>
      <c r="AT52" s="80"/>
      <c r="AU52" s="71">
        <v>9</v>
      </c>
      <c r="AV52" s="71"/>
      <c r="AW52" s="71" t="s">
        <v>588</v>
      </c>
      <c r="AX52" s="99">
        <v>13</v>
      </c>
      <c r="AY52" s="71">
        <f t="shared" si="5"/>
        <v>56.16</v>
      </c>
      <c r="BA52" s="591">
        <v>9</v>
      </c>
      <c r="BB52" s="100">
        <f t="shared" si="6"/>
        <v>2.4999999999999996E-3</v>
      </c>
      <c r="BC52" s="101">
        <f t="shared" si="6"/>
        <v>4.0625000000000001E-3</v>
      </c>
      <c r="BD52" s="101">
        <f t="shared" si="6"/>
        <v>5.4166666666666669E-3</v>
      </c>
      <c r="BE52" s="102">
        <f t="shared" si="6"/>
        <v>2.4999999999999996E-3</v>
      </c>
    </row>
    <row r="53" spans="1:57" ht="38.25" customHeight="1" thickBot="1">
      <c r="C53" s="818"/>
      <c r="D53" s="837">
        <v>54</v>
      </c>
      <c r="E53" s="837"/>
      <c r="F53" s="641"/>
      <c r="G53" s="230"/>
      <c r="H53" s="641">
        <f>(H51+HLOOKUP(H$41,$BB$44:$BE$58,$AU53,0)*1)+Graph6!E57</f>
        <v>0.80517361111111108</v>
      </c>
      <c r="I53" s="230"/>
      <c r="J53" s="605">
        <f>(J51+HLOOKUP(J$41,$BB$44:$BE$58,$AU53,0)*1)+Graph6!H57</f>
        <v>0.40864583333333332</v>
      </c>
      <c r="K53" s="230"/>
      <c r="L53" s="641"/>
      <c r="M53" s="642"/>
      <c r="N53" s="605">
        <f>(N52+HLOOKUP(N$41,$BB$44:$BE$58,$AU53,0)*1)+Graph6!K57</f>
        <v>0.42166666666666669</v>
      </c>
      <c r="O53" s="642"/>
      <c r="P53" s="605">
        <f>(P51+HLOOKUP(P$41,$BB$44:$BE$58,$AU53,0)*1)+Graph6!N57</f>
        <v>0.44538461538461538</v>
      </c>
      <c r="Q53" s="642"/>
      <c r="R53" s="641">
        <f>(R51+HLOOKUP(R$41,$BB$44:$BE$58,$AU53,0)*1)+Graph6!P57</f>
        <v>0.48705128205128201</v>
      </c>
      <c r="S53" s="230">
        <v>8</v>
      </c>
      <c r="T53" s="641">
        <f>(T51+HLOOKUP(T$41,$BB$44:$BE$58,$AU53,0)*1)+Graph6!R57</f>
        <v>0.3134401709401709</v>
      </c>
      <c r="U53" s="230" t="str">
        <f>IF(U100=0,"",U100)</f>
        <v/>
      </c>
      <c r="V53" s="643">
        <f>+V51+AY53</f>
        <v>224.64</v>
      </c>
      <c r="W53" s="644" t="s">
        <v>126</v>
      </c>
      <c r="X53" s="639">
        <f>+X56+AY56</f>
        <v>21.6</v>
      </c>
      <c r="Y53" s="219">
        <f>(Y54+HLOOKUP(Y$41,$BB$44:$BE$58,$AU55,0)*1)+Graph6!T58</f>
        <v>0.30091880341880373</v>
      </c>
      <c r="Z53" s="230"/>
      <c r="AA53" s="219">
        <f>(AA54+HLOOKUP(AA$41,$BB$44:$BE$58,$AU55,0)*1)+Graph6!V58</f>
        <v>0.48841880341880339</v>
      </c>
      <c r="AB53" s="230">
        <v>7</v>
      </c>
      <c r="AC53" s="606">
        <f>(AC54+HLOOKUP(AC$41,$BB$44:$BE$58,$AU55,0)*1)+Graph6!X58</f>
        <v>0.36341880341880339</v>
      </c>
      <c r="AD53" s="230"/>
      <c r="AE53" s="606">
        <f>(AE54+HLOOKUP(AE$41,$BB$44:$BE$58,$AU54,0)*1)+Graph6!X57</f>
        <v>0.43918402777777776</v>
      </c>
      <c r="AF53" s="230"/>
      <c r="AG53" s="219"/>
      <c r="AH53" s="230"/>
      <c r="AI53" s="606">
        <f>(AI54+HLOOKUP(AI$41,$BB$44:$BE$58,$AU55,0)*1)+Graph6!AD58</f>
        <v>0.46556712962962959</v>
      </c>
      <c r="AJ53" s="230"/>
      <c r="AK53" s="219">
        <f>(AK54+HLOOKUP(AK$41,$BB$44:$BE$58,$AU54,0)*1)+Graph6!AD57</f>
        <v>1.5572916666666665E-2</v>
      </c>
      <c r="AL53" s="230"/>
      <c r="AM53" s="219"/>
      <c r="AN53" s="230"/>
      <c r="AO53" s="836"/>
      <c r="AR53" s="215"/>
      <c r="AS53" s="80"/>
      <c r="AT53" s="80"/>
      <c r="AU53" s="71">
        <v>10</v>
      </c>
      <c r="AV53" s="71"/>
      <c r="AW53" s="71" t="s">
        <v>589</v>
      </c>
      <c r="AX53" s="99">
        <v>16</v>
      </c>
      <c r="AY53" s="71">
        <f t="shared" si="5"/>
        <v>69.12</v>
      </c>
      <c r="BA53" s="591">
        <v>10</v>
      </c>
      <c r="BB53" s="100">
        <f t="shared" si="6"/>
        <v>3.0769230769230769E-3</v>
      </c>
      <c r="BC53" s="101">
        <f t="shared" si="6"/>
        <v>4.9999999999999992E-3</v>
      </c>
      <c r="BD53" s="101">
        <f t="shared" si="6"/>
        <v>6.6666666666666662E-3</v>
      </c>
      <c r="BE53" s="102">
        <f t="shared" si="6"/>
        <v>3.0769230769230769E-3</v>
      </c>
    </row>
    <row r="54" spans="1:57" ht="38.25" customHeight="1" thickBot="1">
      <c r="C54" s="818"/>
      <c r="D54" s="837">
        <v>30</v>
      </c>
      <c r="E54" s="837"/>
      <c r="F54" s="641"/>
      <c r="G54" s="230"/>
      <c r="H54" s="641">
        <f>(H53+HLOOKUP(H$41,$BB$44:$BE$58,$AU54,0)*1)+Graph6!E58</f>
        <v>0.80876736111111103</v>
      </c>
      <c r="I54" s="230"/>
      <c r="J54" s="641">
        <f>(J53+HLOOKUP(J$41,$BB$44:$BE$58,$AU54,0)*1)+Graph6!H58</f>
        <v>0.41223958333333333</v>
      </c>
      <c r="K54" s="230" t="str">
        <f>IF(K101=0,"",K101)</f>
        <v/>
      </c>
      <c r="L54" s="641"/>
      <c r="M54" s="642" t="str">
        <f>IF(M101=0,"",M101)</f>
        <v/>
      </c>
      <c r="N54" s="641">
        <f>(N53+HLOOKUP(N$41,$BB$44:$BE$58,$AU54,0)*1)+Graph6!K58</f>
        <v>0.4252604166666667</v>
      </c>
      <c r="O54" s="642" t="str">
        <f>IF(O101=0,"",O101)</f>
        <v/>
      </c>
      <c r="P54" s="641">
        <f>(P53+HLOOKUP(P$41,$BB$44:$BE$58,$AU54,0)*1)+Graph6!N58</f>
        <v>0.44759615384615387</v>
      </c>
      <c r="Q54" s="642" t="str">
        <f>IF(Q101=0,"",Q101)</f>
        <v/>
      </c>
      <c r="R54" s="641">
        <f>(R53+HLOOKUP(R$41,$BB$44:$BE$58,$AU54,0)*1)+Graph6!P58</f>
        <v>0.49273504273504271</v>
      </c>
      <c r="S54" s="230"/>
      <c r="T54" s="641">
        <f>(T53+HLOOKUP(T$41,$BB$44:$BE$58,$AU54,0)*1)+Graph6!R58</f>
        <v>0.3191239316239316</v>
      </c>
      <c r="U54" s="230" t="str">
        <f>IF(U101=0,"",U101)</f>
        <v/>
      </c>
      <c r="V54" s="643">
        <f>+V53+AY54</f>
        <v>274.32</v>
      </c>
      <c r="W54" s="262" t="s">
        <v>23</v>
      </c>
      <c r="X54" s="639">
        <f>+X57+AY57</f>
        <v>0</v>
      </c>
      <c r="Y54" s="219">
        <f>(Y56+HLOOKUP(Y$41,$BB$44:$BE$58,$AU56,0)*1)+Graph6!T59</f>
        <v>0.29610042735042769</v>
      </c>
      <c r="Z54" s="230"/>
      <c r="AA54" s="219">
        <f>(AA56+HLOOKUP(AA$41,$BB$44:$BE$58,$AU56,0)*1)+Graph6!V59</f>
        <v>0.48360042735042735</v>
      </c>
      <c r="AB54" s="230"/>
      <c r="AC54" s="219">
        <f>(AC56+HLOOKUP(AC$41,$BB$44:$BE$58,$AU56,0)*1)+Graph6!X59</f>
        <v>0.36207264957264956</v>
      </c>
      <c r="AD54" s="230"/>
      <c r="AE54" s="219">
        <f>(AE55+HLOOKUP(AE$41,$BB$44:$BE$58,$AU56,0)*1)+Graph6!X58</f>
        <v>0.43559027777777776</v>
      </c>
      <c r="AF54" s="230"/>
      <c r="AG54" s="219"/>
      <c r="AH54" s="230"/>
      <c r="AI54" s="219">
        <f>(AI56+HLOOKUP(AI$41,$BB$44:$BE$58,$AU56,0)*1)+Graph6!AD59</f>
        <v>0.45643518518518517</v>
      </c>
      <c r="AJ54" s="230"/>
      <c r="AK54" s="219">
        <f>(AK56+HLOOKUP(AK$41,$BB$44:$BE$58,$AU56,0)*1)+Graph6!AD58</f>
        <v>1.1979166666666666E-2</v>
      </c>
      <c r="AL54" s="230"/>
      <c r="AM54" s="219"/>
      <c r="AN54" s="230"/>
      <c r="AO54" s="836"/>
      <c r="AR54" s="215"/>
      <c r="AS54" s="80"/>
      <c r="AT54" s="80"/>
      <c r="AU54" s="71">
        <v>11</v>
      </c>
      <c r="AV54" s="71"/>
      <c r="AW54" s="71"/>
      <c r="AX54" s="99">
        <v>11.5</v>
      </c>
      <c r="AY54" s="71">
        <f t="shared" si="5"/>
        <v>49.68</v>
      </c>
      <c r="BA54" s="591">
        <v>11</v>
      </c>
      <c r="BB54" s="100">
        <f t="shared" si="6"/>
        <v>2.2115384615384614E-3</v>
      </c>
      <c r="BC54" s="101">
        <f t="shared" si="6"/>
        <v>3.5937499999999997E-3</v>
      </c>
      <c r="BD54" s="101">
        <f t="shared" si="6"/>
        <v>4.7916666666666663E-3</v>
      </c>
      <c r="BE54" s="102">
        <f t="shared" si="6"/>
        <v>2.2115384615384614E-3</v>
      </c>
    </row>
    <row r="55" spans="1:57" ht="38.25" customHeight="1" thickBot="1">
      <c r="C55" s="818"/>
      <c r="D55" s="837">
        <v>8</v>
      </c>
      <c r="E55" s="837"/>
      <c r="F55" s="641"/>
      <c r="G55" s="230"/>
      <c r="H55" s="641">
        <f>(H54+HLOOKUP(H$41,$BB$44:$BE$58,$AU55,0)*1)+Graph6!E59</f>
        <v>0.81095486111111104</v>
      </c>
      <c r="I55" s="230"/>
      <c r="J55" s="641"/>
      <c r="K55" s="230" t="str">
        <f>IF(K102=0,"",K102)</f>
        <v/>
      </c>
      <c r="L55" s="641"/>
      <c r="M55" s="642" t="str">
        <f>IF(M102=0,"",M102)</f>
        <v/>
      </c>
      <c r="N55" s="641">
        <f>(N54+HLOOKUP(N$41,$BB$44:$BE$58,$AU55,0)*1)+Graph6!K59</f>
        <v>0.42744791666666671</v>
      </c>
      <c r="O55" s="642" t="str">
        <f>IF(O102=0,"",O102)</f>
        <v/>
      </c>
      <c r="P55" s="641"/>
      <c r="Q55" s="642" t="str">
        <f>IF(Q102=0,"",Q102)</f>
        <v/>
      </c>
      <c r="R55" s="641"/>
      <c r="S55" s="230"/>
      <c r="T55" s="641"/>
      <c r="U55" s="230" t="str">
        <f>IF(U102=0,"",U102)</f>
        <v/>
      </c>
      <c r="V55" s="643">
        <f>+V54+AY55</f>
        <v>304.56</v>
      </c>
      <c r="W55" s="644" t="s">
        <v>553</v>
      </c>
      <c r="X55" s="639">
        <f>+X58+AY58</f>
        <v>0</v>
      </c>
      <c r="Y55" s="219"/>
      <c r="Z55" s="230"/>
      <c r="AA55" s="219"/>
      <c r="AB55" s="230"/>
      <c r="AC55" s="219"/>
      <c r="AD55" s="230"/>
      <c r="AE55" s="219">
        <f>+AE39</f>
        <v>0.43402777777777773</v>
      </c>
      <c r="AF55" s="230"/>
      <c r="AG55" s="219"/>
      <c r="AH55" s="230"/>
      <c r="AI55" s="219"/>
      <c r="AJ55" s="230"/>
      <c r="AK55" s="219"/>
      <c r="AL55" s="230"/>
      <c r="AM55" s="219"/>
      <c r="AN55" s="230"/>
      <c r="AO55" s="836"/>
      <c r="AR55" s="215"/>
      <c r="AS55" s="80"/>
      <c r="AT55" s="80"/>
      <c r="AU55" s="71">
        <v>12</v>
      </c>
      <c r="AV55" s="71"/>
      <c r="AW55" s="71" t="s">
        <v>590</v>
      </c>
      <c r="AX55" s="99">
        <v>7</v>
      </c>
      <c r="AY55" s="71">
        <f t="shared" si="5"/>
        <v>30.24</v>
      </c>
      <c r="BA55" s="591">
        <v>12</v>
      </c>
      <c r="BB55" s="100">
        <f t="shared" si="6"/>
        <v>1.3461538461538461E-3</v>
      </c>
      <c r="BC55" s="101">
        <f t="shared" si="6"/>
        <v>2.1874999999999998E-3</v>
      </c>
      <c r="BD55" s="101">
        <f t="shared" si="6"/>
        <v>2.9166666666666668E-3</v>
      </c>
      <c r="BE55" s="102">
        <f t="shared" si="6"/>
        <v>1.3461538461538461E-3</v>
      </c>
    </row>
    <row r="56" spans="1:57" ht="38.25" customHeight="1" thickBot="1">
      <c r="C56" s="818"/>
      <c r="D56" s="838" t="s">
        <v>62</v>
      </c>
      <c r="E56" s="838"/>
      <c r="F56" s="641"/>
      <c r="G56" s="230" t="str">
        <f>IF(G101=0,"",G101)</f>
        <v/>
      </c>
      <c r="H56" s="641">
        <f>(H54+HLOOKUP(H$41,$BB$44:$BE$58,$AU56,0)*1)+Graph6!E59</f>
        <v>0.81032986111111105</v>
      </c>
      <c r="I56" s="230"/>
      <c r="J56" s="641">
        <f>(J54+HLOOKUP(J$41,$BB$44:$BE$58,$AU56,0)*1)+Graph6!H61</f>
        <v>0.41380208333333335</v>
      </c>
      <c r="K56" s="230" t="str">
        <f>IF(K101=0,"",K101)</f>
        <v/>
      </c>
      <c r="L56" s="641"/>
      <c r="M56" s="642" t="str">
        <f>IF(M102=0,"",M102)</f>
        <v/>
      </c>
      <c r="N56" s="641"/>
      <c r="O56" s="642" t="str">
        <f>IF(O102=0,"",O102)</f>
        <v/>
      </c>
      <c r="P56" s="641">
        <f>(P54+HLOOKUP(P$41,$BB$44:$BE$58,$AU56,0)*1)+Graph6!N61</f>
        <v>0.44855769230769232</v>
      </c>
      <c r="Q56" s="642" t="str">
        <f>IF(Q102=0,"",Q102)</f>
        <v/>
      </c>
      <c r="R56" s="641">
        <f>(R54+HLOOKUP(R$41,$BB$44:$BE$58,$AU56,0)*1)+Graph6!P61</f>
        <v>0.49369658119658116</v>
      </c>
      <c r="S56" s="230" t="str">
        <f>IF(S101=0,"",S101)</f>
        <v/>
      </c>
      <c r="T56" s="641">
        <f>(T54+HLOOKUP(T$41,$BB$44:$BE$58,$AU56,0)*1)+Graph6!R61</f>
        <v>0.32008547008547006</v>
      </c>
      <c r="U56" s="230" t="str">
        <f>IF(U101=0,"",U101)</f>
        <v/>
      </c>
      <c r="V56" s="643">
        <f>+V53+AY56</f>
        <v>246.23999999999998</v>
      </c>
      <c r="W56" s="635" t="s">
        <v>94</v>
      </c>
      <c r="X56" s="639">
        <f>+X57+AY57</f>
        <v>0</v>
      </c>
      <c r="Y56" s="219">
        <f>+Y39</f>
        <v>0.29166666666666702</v>
      </c>
      <c r="Z56" s="230"/>
      <c r="AA56" s="219">
        <f>+AA39</f>
        <v>0.47916666666666669</v>
      </c>
      <c r="AB56" s="230"/>
      <c r="AC56" s="219">
        <f>+AC39</f>
        <v>0.3611111111111111</v>
      </c>
      <c r="AD56" s="230"/>
      <c r="AE56" s="219"/>
      <c r="AF56" s="230"/>
      <c r="AG56" s="219"/>
      <c r="AH56" s="230"/>
      <c r="AI56" s="219">
        <f>+AI39</f>
        <v>0.45140046296296293</v>
      </c>
      <c r="AJ56" s="230"/>
      <c r="AK56" s="219">
        <f>(AK57+HLOOKUP(AK$41,$BB$44:$BE$58,$AU57,0)*1)+Graph6!AD59</f>
        <v>3.472222222222222E-3</v>
      </c>
      <c r="AL56" s="230"/>
      <c r="AM56" s="219"/>
      <c r="AN56" s="230"/>
      <c r="AO56" s="836"/>
      <c r="AR56" s="215"/>
      <c r="AS56" s="80"/>
      <c r="AT56" s="80"/>
      <c r="AU56" s="71">
        <v>13</v>
      </c>
      <c r="AV56" s="71"/>
      <c r="AW56" s="71" t="s">
        <v>591</v>
      </c>
      <c r="AX56" s="99">
        <v>5</v>
      </c>
      <c r="AY56" s="71">
        <f t="shared" si="5"/>
        <v>21.6</v>
      </c>
      <c r="BA56" s="591">
        <v>13</v>
      </c>
      <c r="BB56" s="100">
        <f t="shared" si="6"/>
        <v>9.6153846153846137E-4</v>
      </c>
      <c r="BC56" s="101">
        <f t="shared" si="6"/>
        <v>1.5625000000000001E-3</v>
      </c>
      <c r="BD56" s="101">
        <f t="shared" si="6"/>
        <v>2.0833333333333333E-3</v>
      </c>
      <c r="BE56" s="102">
        <f t="shared" si="6"/>
        <v>9.6153846153846137E-4</v>
      </c>
    </row>
    <row r="57" spans="1:57" ht="15.95" customHeight="1" thickBot="1">
      <c r="C57" s="839" t="s">
        <v>143</v>
      </c>
      <c r="D57" s="839"/>
      <c r="E57" s="839"/>
      <c r="F57" s="839"/>
      <c r="G57" s="839"/>
      <c r="H57" s="839"/>
      <c r="I57" s="839"/>
      <c r="J57" s="839"/>
      <c r="K57" s="839"/>
      <c r="L57" s="839"/>
      <c r="M57" s="839"/>
      <c r="N57" s="839"/>
      <c r="O57" s="839"/>
      <c r="P57" s="839"/>
      <c r="Q57" s="839"/>
      <c r="R57" s="839"/>
      <c r="S57" s="839"/>
      <c r="T57" s="839"/>
      <c r="U57" s="839"/>
      <c r="V57" s="839"/>
      <c r="W57" s="839"/>
      <c r="X57" s="839"/>
      <c r="Y57" s="839"/>
      <c r="Z57" s="839"/>
      <c r="AA57" s="839"/>
      <c r="AB57" s="839"/>
      <c r="AC57" s="839"/>
      <c r="AD57" s="839"/>
      <c r="AE57" s="839"/>
      <c r="AF57" s="839"/>
      <c r="AG57" s="839"/>
      <c r="AH57" s="839"/>
      <c r="AI57" s="839"/>
      <c r="AJ57" s="839"/>
      <c r="AK57" s="839"/>
      <c r="AL57" s="839"/>
      <c r="AM57" s="839"/>
      <c r="AN57" s="839"/>
      <c r="AO57" s="839"/>
      <c r="AR57" s="215"/>
      <c r="AS57" s="80"/>
      <c r="AT57" s="80"/>
      <c r="AU57" s="71">
        <v>14</v>
      </c>
      <c r="AV57" s="71"/>
      <c r="AW57" s="71"/>
      <c r="AX57" s="99"/>
      <c r="AY57" s="71">
        <f t="shared" si="5"/>
        <v>0</v>
      </c>
      <c r="BA57" s="591">
        <v>14</v>
      </c>
      <c r="BB57" s="100">
        <f t="shared" si="6"/>
        <v>0</v>
      </c>
      <c r="BC57" s="101">
        <f t="shared" si="6"/>
        <v>0</v>
      </c>
      <c r="BD57" s="101">
        <f t="shared" si="6"/>
        <v>0</v>
      </c>
      <c r="BE57" s="102">
        <f t="shared" si="6"/>
        <v>0</v>
      </c>
    </row>
    <row r="58" spans="1:57" ht="16.5" thickBot="1">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R58" s="206"/>
      <c r="AS58" s="206"/>
      <c r="AT58" s="80"/>
      <c r="AU58" s="71"/>
      <c r="AV58" s="71"/>
      <c r="AX58" s="71"/>
      <c r="AY58" s="71"/>
      <c r="BA58" s="109"/>
      <c r="BB58" s="110"/>
      <c r="BC58" s="111"/>
      <c r="BD58" s="111"/>
      <c r="BE58" s="112"/>
    </row>
    <row r="59" spans="1:57" ht="21.75" customHeight="1">
      <c r="B59" s="80"/>
      <c r="AU59" s="71"/>
      <c r="AV59" s="71"/>
      <c r="AX59" s="71"/>
      <c r="AY59" s="71"/>
      <c r="BA59" s="243"/>
      <c r="BB59" s="101"/>
      <c r="BC59" s="101"/>
      <c r="BD59" s="101"/>
      <c r="BE59" s="101"/>
    </row>
    <row r="60" spans="1:57">
      <c r="D60" s="99" t="s">
        <v>100</v>
      </c>
      <c r="E60" s="71"/>
      <c r="F60" s="99" t="s">
        <v>100</v>
      </c>
      <c r="G60" s="99"/>
      <c r="H60" s="99" t="s">
        <v>100</v>
      </c>
      <c r="I60" s="99"/>
      <c r="J60" s="99" t="s">
        <v>100</v>
      </c>
      <c r="K60" s="99"/>
      <c r="L60" s="99" t="s">
        <v>100</v>
      </c>
      <c r="M60" s="99"/>
      <c r="N60" s="99" t="s">
        <v>100</v>
      </c>
      <c r="O60" s="99"/>
      <c r="P60" s="99" t="s">
        <v>100</v>
      </c>
      <c r="Q60" s="99"/>
      <c r="R60" s="99" t="s">
        <v>101</v>
      </c>
      <c r="S60" s="99"/>
      <c r="T60" s="99" t="s">
        <v>101</v>
      </c>
      <c r="U60" s="99"/>
      <c r="V60" s="121"/>
      <c r="W60" s="121"/>
      <c r="X60" s="121"/>
      <c r="Y60" s="99" t="s">
        <v>101</v>
      </c>
      <c r="Z60" s="99"/>
      <c r="AA60" s="99" t="s">
        <v>101</v>
      </c>
      <c r="AB60" s="99"/>
      <c r="AC60" s="99" t="s">
        <v>100</v>
      </c>
      <c r="AD60" s="99"/>
      <c r="AE60" s="99" t="s">
        <v>100</v>
      </c>
      <c r="AF60" s="99"/>
      <c r="AG60" s="99" t="s">
        <v>100</v>
      </c>
      <c r="AH60" s="99"/>
      <c r="AI60" s="99" t="s">
        <v>100</v>
      </c>
      <c r="AJ60" s="99"/>
      <c r="AK60" s="99" t="s">
        <v>100</v>
      </c>
      <c r="AL60" s="99"/>
      <c r="AM60" s="99" t="s">
        <v>100</v>
      </c>
      <c r="AN60" s="99"/>
      <c r="AO60" s="99" t="s">
        <v>100</v>
      </c>
      <c r="AP60" s="99"/>
      <c r="AQ60" s="71"/>
      <c r="AR60" s="71"/>
      <c r="AU60" s="71"/>
      <c r="AV60" s="71"/>
      <c r="AX60" s="71"/>
      <c r="AY60" s="71"/>
    </row>
    <row r="61" spans="1:57">
      <c r="R61" s="123"/>
      <c r="S61" s="123"/>
      <c r="AU61" s="168">
        <v>0.40486111111111101</v>
      </c>
    </row>
    <row r="62" spans="1:57">
      <c r="A62" s="126" t="s">
        <v>144</v>
      </c>
      <c r="D62" s="124"/>
      <c r="E62" s="124"/>
      <c r="F62" s="124">
        <f>+F39</f>
        <v>0.79237268518518522</v>
      </c>
      <c r="G62" s="124"/>
      <c r="H62" s="124">
        <f>+H39</f>
        <v>0.79236111111111107</v>
      </c>
      <c r="I62" s="124"/>
      <c r="J62" s="124">
        <f>+J39</f>
        <v>0.39583333333333331</v>
      </c>
      <c r="K62" s="124"/>
      <c r="L62" s="124">
        <f>+L39</f>
        <v>0.46527777777777773</v>
      </c>
      <c r="M62" s="124"/>
      <c r="N62" s="124">
        <f>+N39</f>
        <v>0.41666666666666669</v>
      </c>
      <c r="O62" s="124"/>
      <c r="P62" s="124">
        <f>+P39</f>
        <v>0.4375</v>
      </c>
      <c r="Q62" s="124"/>
      <c r="R62" s="124">
        <f>+R39</f>
        <v>0.47569444444444442</v>
      </c>
      <c r="S62" s="124"/>
      <c r="T62" s="124">
        <f>+T39</f>
        <v>0.30208333333333331</v>
      </c>
      <c r="U62" s="124"/>
      <c r="V62" s="124"/>
      <c r="W62" s="124"/>
      <c r="X62" s="124"/>
      <c r="Y62" s="124">
        <f>+Y39</f>
        <v>0.29166666666666702</v>
      </c>
      <c r="Z62" s="124"/>
      <c r="AA62" s="124">
        <f>+AA39</f>
        <v>0.47916666666666669</v>
      </c>
      <c r="AB62" s="124"/>
      <c r="AC62" s="124">
        <f>+AC39</f>
        <v>0.3611111111111111</v>
      </c>
      <c r="AD62" s="124"/>
      <c r="AE62" s="124">
        <f>+AE39</f>
        <v>0.43402777777777773</v>
      </c>
      <c r="AF62" s="124"/>
      <c r="AG62" s="124">
        <f>+AG39</f>
        <v>0.44791666666666669</v>
      </c>
      <c r="AH62" s="124"/>
      <c r="AI62" s="124">
        <f>+AI39</f>
        <v>0.45140046296296293</v>
      </c>
      <c r="AJ62" s="124"/>
      <c r="AK62" s="124">
        <f>+AK39</f>
        <v>0.79375000000000007</v>
      </c>
      <c r="AL62" s="124"/>
      <c r="AM62" s="124">
        <f>+AM39</f>
        <v>0.7944444444444444</v>
      </c>
      <c r="AN62" s="124"/>
      <c r="AO62" s="124"/>
      <c r="AP62" s="124"/>
      <c r="AQ62" s="124"/>
      <c r="AR62" s="124"/>
      <c r="AU62" s="168">
        <v>3.125E-2</v>
      </c>
    </row>
    <row r="63" spans="1:57">
      <c r="A63" s="126" t="s">
        <v>127</v>
      </c>
      <c r="F63" s="126">
        <f>RANK(F62,$D$62:$AQ$62)</f>
        <v>3</v>
      </c>
      <c r="H63" s="126">
        <f>RANK(H62,$D$62:$AQ$62)</f>
        <v>4</v>
      </c>
      <c r="J63" s="126">
        <f>RANK(J62,$D$62:$AQ$62)</f>
        <v>13</v>
      </c>
      <c r="L63" s="126">
        <f>RANK(L62,$D$62:$AQ$62)</f>
        <v>7</v>
      </c>
      <c r="N63" s="126">
        <f>RANK(N62,$D$62:$AQ$62)</f>
        <v>12</v>
      </c>
      <c r="P63" s="126">
        <f>RANK(P62,$D$62:$AQ$62)</f>
        <v>10</v>
      </c>
      <c r="R63" s="126">
        <f>RANK(R62,$D$62:$AQ$62)</f>
        <v>6</v>
      </c>
      <c r="T63" s="126">
        <f>RANK(T62,$D$62:$AQ$62)</f>
        <v>15</v>
      </c>
      <c r="Y63" s="126">
        <f>RANK(Y62,$D$62:$AQ$62)</f>
        <v>16</v>
      </c>
      <c r="AA63" s="126">
        <f>RANK(AA62,$D$62:$AQ$62)</f>
        <v>5</v>
      </c>
      <c r="AC63" s="126">
        <f>RANK(AC62,$D$62:$AQ$62)</f>
        <v>14</v>
      </c>
      <c r="AE63" s="126">
        <f>RANK(AE62,$D$62:$AQ$62)</f>
        <v>11</v>
      </c>
      <c r="AG63" s="126">
        <f>RANK(AG62,$D$62:$AQ$62)</f>
        <v>9</v>
      </c>
      <c r="AI63" s="126">
        <f>RANK(AI62,$D$62:$AQ$62)</f>
        <v>8</v>
      </c>
      <c r="AK63" s="126">
        <f>RANK(AK62,$D$62:$AQ$62)</f>
        <v>2</v>
      </c>
      <c r="AM63" s="126">
        <f>RANK(AM62,$D$62:$AQ$62)</f>
        <v>1</v>
      </c>
      <c r="AU63" s="168">
        <f>+AU61+AU62</f>
        <v>0.43611111111111101</v>
      </c>
    </row>
    <row r="64" spans="1:57">
      <c r="A64" s="126" t="s">
        <v>108</v>
      </c>
      <c r="F64" s="126">
        <f>COLUMN()</f>
        <v>6</v>
      </c>
      <c r="G64" s="126">
        <f>COLUMN()</f>
        <v>7</v>
      </c>
      <c r="H64" s="126">
        <f>COLUMN()</f>
        <v>8</v>
      </c>
      <c r="I64" s="126">
        <f>COLUMN()</f>
        <v>9</v>
      </c>
      <c r="J64" s="126">
        <f>COLUMN()</f>
        <v>10</v>
      </c>
      <c r="K64" s="126">
        <f>COLUMN()</f>
        <v>11</v>
      </c>
      <c r="L64" s="126">
        <f>COLUMN()</f>
        <v>12</v>
      </c>
      <c r="M64" s="126">
        <f>COLUMN()</f>
        <v>13</v>
      </c>
      <c r="N64" s="126">
        <f>COLUMN()</f>
        <v>14</v>
      </c>
      <c r="O64" s="126">
        <f>COLUMN()</f>
        <v>15</v>
      </c>
      <c r="P64" s="126">
        <f>COLUMN()</f>
        <v>16</v>
      </c>
      <c r="Q64" s="126">
        <f>COLUMN()</f>
        <v>17</v>
      </c>
      <c r="R64" s="126">
        <f>COLUMN()</f>
        <v>18</v>
      </c>
      <c r="S64" s="126">
        <f>COLUMN()</f>
        <v>19</v>
      </c>
      <c r="T64" s="126">
        <f>COLUMN()</f>
        <v>20</v>
      </c>
      <c r="U64" s="126">
        <f>COLUMN()</f>
        <v>21</v>
      </c>
      <c r="V64" s="126">
        <f>COLUMN()</f>
        <v>22</v>
      </c>
      <c r="W64" s="126">
        <f>COLUMN()</f>
        <v>23</v>
      </c>
      <c r="X64" s="126">
        <f>COLUMN()</f>
        <v>24</v>
      </c>
      <c r="Y64" s="126">
        <f>COLUMN()</f>
        <v>25</v>
      </c>
      <c r="Z64" s="126">
        <f>COLUMN()</f>
        <v>26</v>
      </c>
      <c r="AA64" s="126">
        <f>COLUMN()</f>
        <v>27</v>
      </c>
      <c r="AB64" s="126">
        <f>COLUMN()</f>
        <v>28</v>
      </c>
      <c r="AC64" s="126">
        <f>COLUMN()</f>
        <v>29</v>
      </c>
      <c r="AD64" s="126">
        <f>COLUMN()</f>
        <v>30</v>
      </c>
      <c r="AE64" s="126">
        <f>COLUMN()</f>
        <v>31</v>
      </c>
      <c r="AF64" s="126">
        <f>COLUMN()</f>
        <v>32</v>
      </c>
      <c r="AG64" s="126">
        <f>COLUMN()</f>
        <v>33</v>
      </c>
      <c r="AH64" s="126">
        <f>COLUMN()</f>
        <v>34</v>
      </c>
      <c r="AI64" s="126">
        <f>COLUMN()</f>
        <v>35</v>
      </c>
      <c r="AJ64" s="126">
        <f>COLUMN()</f>
        <v>36</v>
      </c>
      <c r="AK64" s="126">
        <f>COLUMN()</f>
        <v>37</v>
      </c>
      <c r="AL64" s="126">
        <f>COLUMN()</f>
        <v>38</v>
      </c>
      <c r="AM64" s="126">
        <f>COLUMN()</f>
        <v>39</v>
      </c>
      <c r="AN64" s="126">
        <f>COLUMN()</f>
        <v>40</v>
      </c>
      <c r="AR64" s="125"/>
      <c r="BC64" s="122">
        <f>1/1440</f>
        <v>6.9444444444444447E-4</v>
      </c>
    </row>
    <row r="65" spans="1:67">
      <c r="A65" s="126" t="s">
        <v>110</v>
      </c>
      <c r="F65" s="126">
        <f>COUNTIF($D$62:$AQ$62,F62)</f>
        <v>1</v>
      </c>
      <c r="H65" s="126">
        <f>COUNTIF($D$62:$AQ$62,H62)</f>
        <v>1</v>
      </c>
      <c r="J65" s="126">
        <f>COUNTIF($D$62:$AQ$62,J62)</f>
        <v>1</v>
      </c>
      <c r="L65" s="126">
        <f>COUNTIF($D$62:$AQ$62,L62)</f>
        <v>1</v>
      </c>
      <c r="N65" s="126">
        <f>COUNTIF($D$62:$AQ$62,N62)</f>
        <v>1</v>
      </c>
      <c r="P65" s="126">
        <f>COUNTIF($D$62:$AQ$62,P62)</f>
        <v>1</v>
      </c>
      <c r="R65" s="126">
        <f>COUNTIF($D$62:$AQ$62,R62)</f>
        <v>1</v>
      </c>
      <c r="T65" s="126">
        <f>COUNTIF($D$62:$AQ$62,T62)</f>
        <v>1</v>
      </c>
      <c r="Y65" s="126">
        <f>COUNTIF($D$62:$AQ$62,Y62)</f>
        <v>1</v>
      </c>
      <c r="AA65" s="126">
        <f>COUNTIF($D$62:$AQ$62,AA62)</f>
        <v>1</v>
      </c>
      <c r="AC65" s="126">
        <f>COUNTIF($D$62:$AQ$62,AC62)</f>
        <v>1</v>
      </c>
      <c r="AE65" s="126">
        <f>COUNTIF($D$62:$AQ$62,AE62)</f>
        <v>1</v>
      </c>
      <c r="AG65" s="126">
        <f>COUNTIF($D$62:$AQ$62,AG62)</f>
        <v>1</v>
      </c>
      <c r="AI65" s="126">
        <f>COUNTIF($D$62:$AQ$62,AI62)</f>
        <v>1</v>
      </c>
      <c r="AK65" s="126">
        <f>COUNTIF($D$62:$AQ$62,AK62)</f>
        <v>1</v>
      </c>
      <c r="AM65" s="126">
        <f>COUNTIF($D$62:$AQ$62,AM62)</f>
        <v>1</v>
      </c>
    </row>
    <row r="66" spans="1:67">
      <c r="BC66" s="126">
        <f>24*60</f>
        <v>1440</v>
      </c>
    </row>
    <row r="67" spans="1:67">
      <c r="E67" s="126">
        <f>+D7</f>
        <v>0</v>
      </c>
      <c r="G67" s="126">
        <f>+F7</f>
        <v>0</v>
      </c>
      <c r="I67" s="126">
        <f>+H7</f>
        <v>0</v>
      </c>
      <c r="K67" s="126">
        <f>+J7</f>
        <v>0</v>
      </c>
      <c r="Q67" s="126">
        <f>+P45</f>
        <v>89</v>
      </c>
      <c r="S67" s="126">
        <f>+R45</f>
        <v>7</v>
      </c>
      <c r="U67" s="126">
        <f>+T45</f>
        <v>5</v>
      </c>
      <c r="Z67" s="126">
        <f>+Y45</f>
        <v>4</v>
      </c>
      <c r="AB67" s="126">
        <f>+AA45</f>
        <v>8</v>
      </c>
      <c r="AD67" s="126">
        <f>+AC45</f>
        <v>82</v>
      </c>
      <c r="AF67" s="126">
        <f>+AE7</f>
        <v>0</v>
      </c>
      <c r="AH67" s="126">
        <f>+AG7</f>
        <v>24</v>
      </c>
      <c r="AJ67" s="126">
        <f>+AI7</f>
        <v>0</v>
      </c>
      <c r="AL67" s="126">
        <f>+AK7</f>
        <v>0</v>
      </c>
      <c r="AN67" s="126">
        <f>+AM7</f>
        <v>0</v>
      </c>
      <c r="AP67" s="126">
        <f>+AO7</f>
        <v>0</v>
      </c>
      <c r="AR67" s="126">
        <f>+AQ7</f>
        <v>0</v>
      </c>
    </row>
    <row r="68" spans="1:67">
      <c r="D68" s="196"/>
      <c r="E68" s="128"/>
      <c r="F68" s="196"/>
      <c r="G68" s="128"/>
      <c r="H68" s="196"/>
      <c r="I68" s="128"/>
      <c r="J68" s="196"/>
      <c r="K68" s="128"/>
      <c r="L68" s="196"/>
      <c r="M68" s="196"/>
      <c r="N68" s="196"/>
      <c r="O68" s="196"/>
      <c r="P68" s="196"/>
      <c r="Q68" s="128"/>
      <c r="R68" s="196"/>
      <c r="S68" s="128"/>
      <c r="T68" s="196"/>
      <c r="U68" s="128"/>
      <c r="Y68" s="129"/>
      <c r="Z68" s="130"/>
      <c r="AA68" s="129"/>
      <c r="AB68" s="130"/>
      <c r="AC68" s="129"/>
      <c r="AD68" s="130"/>
      <c r="AE68" s="129"/>
      <c r="AF68" s="130"/>
      <c r="AG68" s="129"/>
      <c r="AH68" s="130"/>
      <c r="AI68" s="129"/>
      <c r="AJ68" s="130"/>
      <c r="AK68" s="129"/>
      <c r="AL68" s="130"/>
      <c r="AM68" s="129"/>
      <c r="AN68" s="130"/>
      <c r="AO68" s="129"/>
      <c r="AP68" s="130"/>
      <c r="AQ68" s="129"/>
      <c r="AR68" s="130"/>
    </row>
    <row r="69" spans="1:67">
      <c r="D69" s="196"/>
      <c r="E69" s="84"/>
      <c r="F69" s="196"/>
      <c r="G69" s="84"/>
      <c r="H69" s="196"/>
      <c r="I69" s="84"/>
      <c r="J69" s="196"/>
      <c r="K69" s="84"/>
      <c r="L69" s="196"/>
      <c r="M69" s="196"/>
      <c r="N69" s="196"/>
      <c r="O69" s="196"/>
      <c r="P69" s="196"/>
      <c r="Q69" s="84"/>
      <c r="R69" s="196"/>
      <c r="S69" s="84"/>
      <c r="T69" s="196"/>
      <c r="U69" s="84"/>
      <c r="Y69" s="131"/>
      <c r="Z69" s="130"/>
      <c r="AA69" s="131"/>
      <c r="AB69" s="130"/>
      <c r="AC69" s="131"/>
      <c r="AD69" s="130"/>
      <c r="AE69" s="131"/>
      <c r="AF69" s="130"/>
      <c r="AG69" s="131"/>
      <c r="AH69" s="130"/>
      <c r="AI69" s="131"/>
      <c r="AJ69" s="130"/>
      <c r="AK69" s="131"/>
      <c r="AL69" s="130"/>
      <c r="AM69" s="131"/>
      <c r="AN69" s="130"/>
      <c r="AO69" s="131"/>
      <c r="AP69" s="130"/>
      <c r="AQ69" s="131"/>
      <c r="AR69" s="130"/>
    </row>
    <row r="70" spans="1:67">
      <c r="D70" s="196"/>
      <c r="E70" s="84"/>
      <c r="F70" s="196"/>
      <c r="G70" s="84"/>
      <c r="H70" s="196"/>
      <c r="I70" s="84"/>
      <c r="J70" s="196"/>
      <c r="K70" s="84"/>
      <c r="L70" s="196"/>
      <c r="M70" s="196"/>
      <c r="N70" s="196"/>
      <c r="O70" s="196"/>
      <c r="P70" s="196"/>
      <c r="Q70" s="84"/>
      <c r="R70" s="196"/>
      <c r="S70" s="84"/>
      <c r="T70" s="196"/>
      <c r="U70" s="84"/>
      <c r="Y70" s="133"/>
      <c r="Z70" s="130"/>
      <c r="AA70" s="133"/>
      <c r="AB70" s="130"/>
      <c r="AC70" s="133"/>
      <c r="AD70" s="130"/>
      <c r="AE70" s="133"/>
      <c r="AF70" s="130"/>
      <c r="AG70" s="133"/>
      <c r="AH70" s="130"/>
      <c r="AI70" s="133"/>
      <c r="AJ70" s="130"/>
      <c r="AK70" s="133"/>
      <c r="AL70" s="130"/>
      <c r="AM70" s="133"/>
      <c r="AN70" s="130"/>
      <c r="AO70" s="133"/>
      <c r="AP70" s="130"/>
      <c r="AQ70" s="133"/>
      <c r="AR70" s="130"/>
    </row>
    <row r="71" spans="1:67">
      <c r="B71" s="126">
        <f t="shared" ref="B71:B77" si="7">+W10</f>
        <v>0</v>
      </c>
      <c r="D71" s="196"/>
      <c r="E71" s="84"/>
      <c r="F71" s="196"/>
      <c r="G71" s="84"/>
      <c r="H71" s="196"/>
      <c r="I71" s="84"/>
      <c r="J71" s="196"/>
      <c r="K71" s="84"/>
      <c r="L71" s="196"/>
      <c r="M71" s="196"/>
      <c r="N71" s="196"/>
      <c r="O71" s="196"/>
      <c r="P71" s="196"/>
      <c r="Q71" s="84"/>
      <c r="R71" s="196"/>
      <c r="S71" s="84"/>
      <c r="T71" s="196"/>
      <c r="U71" s="84"/>
      <c r="Y71" s="131"/>
      <c r="Z71" s="130"/>
      <c r="AA71" s="131"/>
      <c r="AB71" s="130"/>
      <c r="AC71" s="131"/>
      <c r="AD71" s="130"/>
      <c r="AE71" s="131"/>
      <c r="AF71" s="130"/>
      <c r="AG71" s="131"/>
      <c r="AH71" s="130"/>
      <c r="AI71" s="131"/>
      <c r="AJ71" s="130"/>
      <c r="AK71" s="131"/>
      <c r="AL71" s="130"/>
      <c r="AM71" s="131"/>
      <c r="AN71" s="130"/>
      <c r="AO71" s="131"/>
      <c r="AP71" s="130"/>
      <c r="AQ71" s="131"/>
      <c r="AR71" s="130"/>
    </row>
    <row r="72" spans="1:67">
      <c r="B72" s="126">
        <f t="shared" si="7"/>
        <v>0</v>
      </c>
      <c r="D72" s="196">
        <f>IF(AND(D11&lt;$Y10,D11&gt;$Y12)=1,1,IF(AND(D11&lt;$AA10,D11&gt;$AA12,$AA12&lt;&gt;"")=1,3,IF(AND(D11&lt;$AC10,D11&gt;$AC12)=1,5,IF(AND(D11&lt;$AG10,D11&gt;$AG12)=1,7,IF(AND(D11&lt;$AI10,D11&gt;$AI12,$AI12&lt;&gt;"")=1,9,IF(AND(D11&lt;$AM10,D11&gt;$AM12,$AM12&lt;&gt;"")=1,11,IF(AND(D11&lt;$AO10,D11&gt;$AO12)=1,13,IF(AND(D11&lt;$AQ10,D11&gt;$AQ12)=1,15,0))))))))</f>
        <v>0</v>
      </c>
      <c r="E72" s="84">
        <f>IF(D72=0,0,INDEX($Y$7:$AR$7,D72))</f>
        <v>0</v>
      </c>
      <c r="F72" s="196">
        <f>IF(AND(F11&lt;$Y10,F11&gt;$Y12)=1,1,IF(AND(F11&lt;$AA10,F11&gt;$AA12,$AA12&lt;&gt;"")=1,3,IF(AND(F11&lt;$AC10,F11&gt;$AC12)=1,5,IF(AND(F11&lt;$AG10,F11&gt;$AG12)=1,7,IF(AND(F11&lt;$AI10,F11&gt;$AI12,$AI12&lt;&gt;"")=1,9,IF(AND(F11&lt;$AM10,F11&gt;$AM12,$AM12&lt;&gt;"")=1,11,IF(AND(F11&lt;$AO10,F11&gt;$AO12)=1,13,IF(AND(F11&lt;$AQ10,F11&gt;$AQ12)=1,15,0))))))))</f>
        <v>0</v>
      </c>
      <c r="G72" s="84">
        <f>IF(F72=0,0,INDEX($Y$7:$AR$7,F72))</f>
        <v>0</v>
      </c>
      <c r="H72" s="196">
        <f>IF(AND(H11&lt;$Y10,H11&gt;$Y12)=1,1,IF(AND(H11&lt;$AA10,H11&gt;$AA12,$AA12&lt;&gt;"")=1,3,IF(AND(H11&lt;$AC10,H11&gt;$AC12)=1,5,IF(AND(H11&lt;$AG10,H11&gt;$AG12)=1,7,IF(AND(H11&lt;$AI10,H11&gt;$AI12,$AI12&lt;&gt;"")=1,9,IF(AND(H11&lt;$AM10,H11&gt;$AM12,$AM12&lt;&gt;"")=1,11,IF(AND(H11&lt;$AO10,H11&gt;$AO12)=1,13,IF(AND(H11&lt;$AQ10,H11&gt;$AQ12)=1,15,0))))))))</f>
        <v>0</v>
      </c>
      <c r="I72" s="84">
        <f>IF(H72=0,0,INDEX($Y$7:$AR$7,H72))</f>
        <v>0</v>
      </c>
      <c r="J72" s="196">
        <f>IF(AND(J11&lt;$Y10,J11&gt;$Y12)=1,1,IF(AND(J11&lt;$AA10,J11&gt;$AA12,$AA12&lt;&gt;"")=1,3,IF(AND(J11&lt;$AC10,J11&gt;$AC12)=1,5,IF(AND(J11&lt;$AG10,J11&gt;$AG12)=1,7,IF(AND(J11&lt;$AI10,J11&gt;$AI12,$AI12&lt;&gt;"")=1,9,IF(AND(J11&lt;$AM10,J11&gt;$AM12,$AM12&lt;&gt;"")=1,11,IF(AND(J11&lt;$AO10,J11&gt;$AO12)=1,13,IF(AND(J11&lt;$AQ10,J11&gt;$AQ12)=1,15,0))))))))</f>
        <v>0</v>
      </c>
      <c r="K72" s="84">
        <f>IF(J72=0,0,INDEX($Y$7:$AR$7,J72))</f>
        <v>0</v>
      </c>
      <c r="L72" s="196">
        <f t="shared" ref="L72:P76" si="8">IF(AND(L11&lt;$Y10,L11&gt;$Y12)=1,1,IF(AND(L11&lt;$AA10,L11&gt;$AA12,$AA12&lt;&gt;"")=1,3,IF(AND(L11&lt;$AC10,L11&gt;$AC12)=1,5,IF(AND(L11&lt;$AG10,L11&gt;$AG12)=1,7,IF(AND(L11&lt;$AI10,L11&gt;$AI12,$AI12&lt;&gt;"")=1,9,IF(AND(L11&lt;$AM10,L11&gt;$AM12,$AM12&lt;&gt;"")=1,11,IF(AND(L11&lt;$AO10,L11&gt;$AO12)=1,13,IF(AND(L11&lt;$AQ10,L11&gt;$AQ12)=1,15,0))))))))</f>
        <v>0</v>
      </c>
      <c r="M72" s="196">
        <f t="shared" si="8"/>
        <v>0</v>
      </c>
      <c r="N72" s="196">
        <f t="shared" si="8"/>
        <v>0</v>
      </c>
      <c r="O72" s="196">
        <f t="shared" si="8"/>
        <v>0</v>
      </c>
      <c r="P72" s="196">
        <f t="shared" si="8"/>
        <v>0</v>
      </c>
      <c r="Q72" s="84">
        <f>IF(P72=0,0,INDEX($Y$7:$AR$7,P72))</f>
        <v>0</v>
      </c>
      <c r="R72" s="196">
        <f>IF(AND(R11&lt;$Y10,R11&gt;$Y12)=1,1,IF(AND(R11&lt;$AA10,R11&gt;$AA12,$AA12&lt;&gt;"")=1,3,IF(AND(R11&lt;$AC10,R11&gt;$AC12)=1,5,IF(AND(R11&lt;$AG10,R11&gt;$AG12)=1,7,IF(AND(R11&lt;$AI10,R11&gt;$AI12,$AI12&lt;&gt;"")=1,9,IF(AND(R11&lt;$AM10,R11&gt;$AM12,$AM12&lt;&gt;"")=1,11,IF(AND(R11&lt;$AO10,R11&gt;$AO12)=1,13,IF(AND(R11&lt;$AQ10,R11&gt;$AQ12)=1,15,0))))))))</f>
        <v>0</v>
      </c>
      <c r="S72" s="84">
        <f>IF(R72=0,0,INDEX($Y$7:$AR$7,R72))</f>
        <v>0</v>
      </c>
      <c r="T72" s="196">
        <f>IF(AND(T11&lt;$Y10,T11&gt;$Y12)=1,1,IF(AND(T11&lt;$AA10,T11&gt;$AA12,$AA12&lt;&gt;"")=1,3,IF(AND(T11&lt;$AC10,T11&gt;$AC12)=1,5,IF(AND(T11&lt;$AG10,T11&gt;$AG12)=1,7,IF(AND(T11&lt;$AI10,T11&gt;$AI12,$AI12&lt;&gt;"")=1,9,IF(AND(T11&lt;$AM10,T11&gt;$AM12,$AM12&lt;&gt;"")=1,11,IF(AND(T11&lt;$AO10,T11&gt;$AO12)=1,13,IF(AND(T11&lt;$AQ10,T11&gt;$AQ12)=1,15,0))))))))</f>
        <v>0</v>
      </c>
      <c r="U72" s="84">
        <f>IF(T72=0,0,INDEX($Y$7:$AR$7,T72))</f>
        <v>0</v>
      </c>
      <c r="W72" s="124"/>
      <c r="Y72" s="133"/>
      <c r="Z72" s="130">
        <f t="shared" ref="Z72:Z77" si="9">IF(ISERROR(INDEX($D$67:$U$67,MATCH(Z$67,$D72:$U72,0))),0,INDEX($D$67:$U$67,MATCH(Z$67,$D72:$U72,0)))</f>
        <v>0</v>
      </c>
      <c r="AA72" s="133"/>
      <c r="AB72" s="130">
        <f t="shared" ref="AB72:AB77" si="10">IF(ISERROR(INDEX($D$67:$U$67,MATCH(AB$67,$D72:$U72,0))),0,INDEX($D$67:$U$67,MATCH(AB$67,$D72:$U72,0)))</f>
        <v>0</v>
      </c>
      <c r="AC72" s="133"/>
      <c r="AD72" s="130">
        <f t="shared" ref="AD72:AD77" si="11">IF(ISERROR(INDEX($D$67:$U$67,MATCH(AD$67,$D72:$U72,0))),0,INDEX($D$67:$U$67,MATCH(AD$67,$D72:$U72,0)))</f>
        <v>0</v>
      </c>
      <c r="AE72" s="133"/>
      <c r="AF72" s="130">
        <f t="shared" ref="AF72:AF77" si="12">IF(ISERROR(INDEX($D$67:$U$67,MATCH(AF$67,$D72:$U72,0))),0,INDEX($D$67:$U$67,MATCH(AF$67,$D72:$U72,0)))</f>
        <v>0</v>
      </c>
      <c r="AG72" s="133"/>
      <c r="AH72" s="130">
        <f t="shared" ref="AH72:AH77" si="13">IF(ISERROR(INDEX($D$67:$U$67,MATCH(AH$67,$D72:$U72,0))),0,INDEX($D$67:$U$67,MATCH(AH$67,$D72:$U72,0)))</f>
        <v>0</v>
      </c>
      <c r="AI72" s="133"/>
      <c r="AJ72" s="130">
        <f t="shared" ref="AJ72:AJ77" si="14">IF(ISERROR(INDEX($D$67:$U$67,MATCH(AJ$67,$D72:$U72,0))),0,INDEX($D$67:$U$67,MATCH(AJ$67,$D72:$U72,0)))</f>
        <v>0</v>
      </c>
      <c r="AK72" s="133"/>
      <c r="AL72" s="130">
        <f t="shared" ref="AL72:AL77" si="15">IF(ISERROR(INDEX($D$67:$U$67,MATCH(AL$67,$D72:$U72,0))),0,INDEX($D$67:$U$67,MATCH(AL$67,$D72:$U72,0)))</f>
        <v>0</v>
      </c>
      <c r="AM72" s="133"/>
      <c r="AN72" s="130">
        <f t="shared" ref="AN72:AN77" si="16">IF(ISERROR(INDEX($D$67:$U$67,MATCH(AN$67,$D72:$U72,0))),0,INDEX($D$67:$U$67,MATCH(AN$67,$D72:$U72,0)))</f>
        <v>0</v>
      </c>
      <c r="AO72" s="133"/>
      <c r="AP72" s="130">
        <f t="shared" ref="AP72:AP77" si="17">IF(ISERROR(INDEX($D$67:$U$67,MATCH(AP$67,$D72:$U72,0))),0,INDEX($D$67:$U$67,MATCH(AP$67,$D72:$U72,0)))</f>
        <v>0</v>
      </c>
      <c r="AQ72" s="133"/>
      <c r="AR72" s="130">
        <f t="shared" ref="AR72:AR77" si="18">IF(ISERROR(INDEX($D$67:$U$67,MATCH(AR$67,$D72:$U72,0))),0,INDEX($D$67:$U$67,MATCH(AR$67,$D72:$U72,0)))</f>
        <v>0</v>
      </c>
      <c r="BJ72" s="126">
        <v>4</v>
      </c>
      <c r="BK72" s="126" t="s">
        <v>61</v>
      </c>
      <c r="BL72" s="126">
        <v>16</v>
      </c>
      <c r="BN72" s="126">
        <f>MATCH(BL72,$D$63:$AQ$63,0)+3</f>
        <v>25</v>
      </c>
      <c r="BO72" s="126" t="str">
        <f>VLOOKUP(BN72,$BJ$72:$BK$107,2,0)</f>
        <v>Y</v>
      </c>
    </row>
    <row r="73" spans="1:67">
      <c r="B73" s="126">
        <f t="shared" si="7"/>
        <v>0</v>
      </c>
      <c r="D73" s="196">
        <f>IF(AND(D12&lt;$Y11,D12&gt;$Y13)=1,1,IF(AND(D12&lt;$AA11,D12&gt;$AA13,$AA13&lt;&gt;"")=1,3,IF(AND(D12&lt;$AC11,D12&gt;$AC13)=1,5,IF(AND(D12&lt;$AG11,D12&gt;$AG13)=1,7,IF(AND(D12&lt;$AI11,D12&gt;$AI13,$AI13&lt;&gt;"")=1,9,IF(AND(D12&lt;$AM11,D12&gt;$AM13,$AM13&lt;&gt;"")=1,11,IF(AND(D12&lt;$AO11,D12&gt;$AO13)=1,13,IF(AND(D12&lt;$AQ11,D12&gt;$AQ13)=1,15,0))))))))</f>
        <v>0</v>
      </c>
      <c r="E73" s="84">
        <f>IF(D73=0,0,INDEX($Y$7:$AR$7,D73))</f>
        <v>0</v>
      </c>
      <c r="F73" s="196">
        <f>IF(AND(F12&lt;$Y11,F12&gt;$Y13)=1,1,IF(AND(F12&lt;$AA11,F12&gt;$AA13,$AA13&lt;&gt;"")=1,3,IF(AND(F12&lt;$AC11,F12&gt;$AC13)=1,5,IF(AND(F12&lt;$AG11,F12&gt;$AG13)=1,7,IF(AND(F12&lt;$AI11,F12&gt;$AI13,$AI13&lt;&gt;"")=1,9,IF(AND(F12&lt;$AM11,F12&gt;$AM13,$AM13&lt;&gt;"")=1,11,IF(AND(F12&lt;$AO11,F12&gt;$AO13)=1,13,IF(AND(F12&lt;$AQ11,F12&gt;$AQ13)=1,15,0))))))))</f>
        <v>0</v>
      </c>
      <c r="G73" s="84">
        <f>IF(F73=0,0,INDEX($Y$7:$AR$7,F73))</f>
        <v>0</v>
      </c>
      <c r="H73" s="196">
        <f>IF(AND(H12&lt;$Y11,H12&gt;$Y13)=1,1,IF(AND(H12&lt;$AA11,H12&gt;$AA13,$AA13&lt;&gt;"")=1,3,IF(AND(H12&lt;$AC11,H12&gt;$AC13)=1,5,IF(AND(H12&lt;$AG11,H12&gt;$AG13)=1,7,IF(AND(H12&lt;$AI11,H12&gt;$AI13,$AI13&lt;&gt;"")=1,9,IF(AND(H12&lt;$AM11,H12&gt;$AM13,$AM13&lt;&gt;"")=1,11,IF(AND(H12&lt;$AO11,H12&gt;$AO13)=1,13,IF(AND(H12&lt;$AQ11,H12&gt;$AQ13)=1,15,0))))))))</f>
        <v>0</v>
      </c>
      <c r="I73" s="84">
        <f>IF(H73=0,0,INDEX($Y$7:$AR$7,H73))</f>
        <v>0</v>
      </c>
      <c r="J73" s="196">
        <f>IF(AND(J12&lt;$Y11,J12&gt;$Y13)=1,1,IF(AND(J12&lt;$AA11,J12&gt;$AA13,$AA13&lt;&gt;"")=1,3,IF(AND(J12&lt;$AC11,J12&gt;$AC13)=1,5,IF(AND(J12&lt;$AG11,J12&gt;$AG13)=1,7,IF(AND(J12&lt;$AI11,J12&gt;$AI13,$AI13&lt;&gt;"")=1,9,IF(AND(J12&lt;$AM11,J12&gt;$AM13,$AM13&lt;&gt;"")=1,11,IF(AND(J12&lt;$AO11,J12&gt;$AO13)=1,13,IF(AND(J12&lt;$AQ11,J12&gt;$AQ13)=1,15,0))))))))</f>
        <v>0</v>
      </c>
      <c r="K73" s="84">
        <f>IF(J73=0,0,INDEX($Y$7:$AR$7,J73))</f>
        <v>0</v>
      </c>
      <c r="L73" s="196">
        <f t="shared" si="8"/>
        <v>0</v>
      </c>
      <c r="M73" s="196">
        <f t="shared" si="8"/>
        <v>0</v>
      </c>
      <c r="N73" s="196">
        <f t="shared" si="8"/>
        <v>0</v>
      </c>
      <c r="O73" s="196">
        <f t="shared" si="8"/>
        <v>0</v>
      </c>
      <c r="P73" s="196">
        <f t="shared" si="8"/>
        <v>0</v>
      </c>
      <c r="Q73" s="84">
        <f>IF(P73=0,0,INDEX($Y$7:$AR$7,P73))</f>
        <v>0</v>
      </c>
      <c r="R73" s="196">
        <f>IF(AND(R12&lt;$Y11,R12&gt;$Y13)=1,1,IF(AND(R12&lt;$AA11,R12&gt;$AA13,$AA13&lt;&gt;"")=1,3,IF(AND(R12&lt;$AC11,R12&gt;$AC13)=1,5,IF(AND(R12&lt;$AG11,R12&gt;$AG13)=1,7,IF(AND(R12&lt;$AI11,R12&gt;$AI13,$AI13&lt;&gt;"")=1,9,IF(AND(R12&lt;$AM11,R12&gt;$AM13,$AM13&lt;&gt;"")=1,11,IF(AND(R12&lt;$AO11,R12&gt;$AO13)=1,13,IF(AND(R12&lt;$AQ11,R12&gt;$AQ13)=1,15,0))))))))</f>
        <v>0</v>
      </c>
      <c r="S73" s="84">
        <f>IF(R73=0,0,INDEX($Y$7:$AR$7,R73))</f>
        <v>0</v>
      </c>
      <c r="T73" s="196">
        <f>IF(AND(T12&lt;$Y11,T12&gt;$Y13)=1,1,IF(AND(T12&lt;$AA11,T12&gt;$AA13,$AA13&lt;&gt;"")=1,3,IF(AND(T12&lt;$AC11,T12&gt;$AC13)=1,5,IF(AND(T12&lt;$AG11,T12&gt;$AG13)=1,7,IF(AND(T12&lt;$AI11,T12&gt;$AI13,$AI13&lt;&gt;"")=1,9,IF(AND(T12&lt;$AM11,T12&gt;$AM13,$AM13&lt;&gt;"")=1,11,IF(AND(T12&lt;$AO11,T12&gt;$AO13)=1,13,IF(AND(T12&lt;$AQ11,T12&gt;$AQ13)=1,15,0))))))))</f>
        <v>0</v>
      </c>
      <c r="U73" s="84">
        <f>IF(T73=0,0,INDEX($Y$7:$AR$7,T73))</f>
        <v>0</v>
      </c>
      <c r="Y73" s="133"/>
      <c r="Z73" s="130">
        <f t="shared" si="9"/>
        <v>0</v>
      </c>
      <c r="AA73" s="133"/>
      <c r="AB73" s="130">
        <f t="shared" si="10"/>
        <v>0</v>
      </c>
      <c r="AC73" s="133"/>
      <c r="AD73" s="130">
        <f t="shared" si="11"/>
        <v>0</v>
      </c>
      <c r="AE73" s="133"/>
      <c r="AF73" s="130">
        <f t="shared" si="12"/>
        <v>0</v>
      </c>
      <c r="AG73" s="133"/>
      <c r="AH73" s="130">
        <f t="shared" si="13"/>
        <v>0</v>
      </c>
      <c r="AI73" s="133"/>
      <c r="AJ73" s="130">
        <f t="shared" si="14"/>
        <v>0</v>
      </c>
      <c r="AK73" s="133"/>
      <c r="AL73" s="130">
        <f t="shared" si="15"/>
        <v>0</v>
      </c>
      <c r="AM73" s="133"/>
      <c r="AN73" s="130">
        <f t="shared" si="16"/>
        <v>0</v>
      </c>
      <c r="AO73" s="133"/>
      <c r="AP73" s="130">
        <f t="shared" si="17"/>
        <v>0</v>
      </c>
      <c r="AQ73" s="133"/>
      <c r="AR73" s="130">
        <f t="shared" si="18"/>
        <v>0</v>
      </c>
      <c r="BJ73" s="126">
        <v>5</v>
      </c>
      <c r="BK73" s="126" t="s">
        <v>63</v>
      </c>
      <c r="BL73" s="126">
        <v>15</v>
      </c>
      <c r="BN73" s="126">
        <f t="shared" ref="BN73:BN87" si="19">MATCH(BL73,$D$63:$AQ$63,0)+3</f>
        <v>20</v>
      </c>
      <c r="BO73" s="126" t="str">
        <f t="shared" ref="BO73:BO87" si="20">VLOOKUP(BN73,$BJ$72:$BK$107,2,0)</f>
        <v>T</v>
      </c>
    </row>
    <row r="74" spans="1:67">
      <c r="B74" s="126">
        <f t="shared" si="7"/>
        <v>0</v>
      </c>
      <c r="D74" s="196">
        <f>IF(AND(D13&lt;$Y12,D13&gt;$Y14)=1,1,IF(AND(D13&lt;$AA12,D13&gt;$AA14,$AA14&lt;&gt;"")=1,3,IF(AND(D13&lt;$AC12,D13&gt;$AC14)=1,5,IF(AND(D13&lt;$AG12,D13&gt;$AG14)=1,7,IF(AND(D13&lt;$AI12,D13&gt;$AI14,$AI14&lt;&gt;"")=1,9,IF(AND(D13&lt;$AM12,D13&gt;$AM14,$AM14&lt;&gt;"")=1,11,IF(AND(D13&lt;$AO12,D13&gt;$AO14)=1,13,IF(AND(D13&lt;$AQ12,D13&gt;$AQ14)=1,15,0))))))))</f>
        <v>0</v>
      </c>
      <c r="E74" s="84">
        <f>IF(D74=0,0,INDEX($Y$7:$AR$7,D74))</f>
        <v>0</v>
      </c>
      <c r="F74" s="196">
        <f>IF(AND(F13&lt;$Y12,F13&gt;$Y14)=1,1,IF(AND(F13&lt;$AA12,F13&gt;$AA14,$AA14&lt;&gt;"")=1,3,IF(AND(F13&lt;$AC12,F13&gt;$AC14)=1,5,IF(AND(F13&lt;$AG12,F13&gt;$AG14)=1,7,IF(AND(F13&lt;$AI12,F13&gt;$AI14,$AI14&lt;&gt;"")=1,9,IF(AND(F13&lt;$AM12,F13&gt;$AM14,$AM14&lt;&gt;"")=1,11,IF(AND(F13&lt;$AO12,F13&gt;$AO14)=1,13,IF(AND(F13&lt;$AQ12,F13&gt;$AQ14)=1,15,0))))))))</f>
        <v>0</v>
      </c>
      <c r="G74" s="84">
        <f>IF(F74=0,0,INDEX($Y$7:$AR$7,F74))</f>
        <v>0</v>
      </c>
      <c r="H74" s="196">
        <f>IF(AND(H13&lt;$Y12,H13&gt;$Y14)=1,1,IF(AND(H13&lt;$AA12,H13&gt;$AA14,$AA14&lt;&gt;"")=1,3,IF(AND(H13&lt;$AC12,H13&gt;$AC14)=1,5,IF(AND(H13&lt;$AG12,H13&gt;$AG14)=1,7,IF(AND(H13&lt;$AI12,H13&gt;$AI14,$AI14&lt;&gt;"")=1,9,IF(AND(H13&lt;$AM12,H13&gt;$AM14,$AM14&lt;&gt;"")=1,11,IF(AND(H13&lt;$AO12,H13&gt;$AO14)=1,13,IF(AND(H13&lt;$AQ12,H13&gt;$AQ14)=1,15,0))))))))</f>
        <v>0</v>
      </c>
      <c r="I74" s="84">
        <f>IF(H74=0,0,INDEX($Y$7:$AR$7,H74))</f>
        <v>0</v>
      </c>
      <c r="J74" s="196">
        <f>IF(AND(J13&lt;$Y12,J13&gt;$Y14)=1,1,IF(AND(J13&lt;$AA12,J13&gt;$AA14,$AA14&lt;&gt;"")=1,3,IF(AND(J13&lt;$AC12,J13&gt;$AC14)=1,5,IF(AND(J13&lt;$AG12,J13&gt;$AG14)=1,7,IF(AND(J13&lt;$AI12,J13&gt;$AI14,$AI14&lt;&gt;"")=1,9,IF(AND(J13&lt;$AM12,J13&gt;$AM14,$AM14&lt;&gt;"")=1,11,IF(AND(J13&lt;$AO12,J13&gt;$AO14)=1,13,IF(AND(J13&lt;$AQ12,J13&gt;$AQ14)=1,15,0))))))))</f>
        <v>0</v>
      </c>
      <c r="K74" s="84">
        <f>IF(J74=0,0,INDEX($Y$7:$AR$7,J74))</f>
        <v>0</v>
      </c>
      <c r="L74" s="196">
        <f t="shared" si="8"/>
        <v>0</v>
      </c>
      <c r="M74" s="196">
        <f t="shared" si="8"/>
        <v>0</v>
      </c>
      <c r="N74" s="196">
        <f t="shared" si="8"/>
        <v>0</v>
      </c>
      <c r="O74" s="196">
        <f t="shared" si="8"/>
        <v>0</v>
      </c>
      <c r="P74" s="196">
        <f t="shared" si="8"/>
        <v>0</v>
      </c>
      <c r="Q74" s="84">
        <f>IF(P74=0,0,INDEX($Y$7:$AR$7,P74))</f>
        <v>0</v>
      </c>
      <c r="R74" s="196">
        <f>IF(AND(R13&lt;$Y12,R13&gt;$Y14)=1,1,IF(AND(R13&lt;$AA12,R13&gt;$AA14,$AA14&lt;&gt;"")=1,3,IF(AND(R13&lt;$AC12,R13&gt;$AC14)=1,5,IF(AND(R13&lt;$AG12,R13&gt;$AG14)=1,7,IF(AND(R13&lt;$AI12,R13&gt;$AI14,$AI14&lt;&gt;"")=1,9,IF(AND(R13&lt;$AM12,R13&gt;$AM14,$AM14&lt;&gt;"")=1,11,IF(AND(R13&lt;$AO12,R13&gt;$AO14)=1,13,IF(AND(R13&lt;$AQ12,R13&gt;$AQ14)=1,15,0))))))))</f>
        <v>0</v>
      </c>
      <c r="S74" s="84">
        <f>IF(R74=0,0,INDEX($Y$7:$AR$7,R74))</f>
        <v>0</v>
      </c>
      <c r="T74" s="196">
        <f>IF(AND(T13&lt;$Y12,T13&gt;$Y14)=1,1,IF(AND(T13&lt;$AA12,T13&gt;$AA14,$AA14&lt;&gt;"")=1,3,IF(AND(T13&lt;$AC12,T13&gt;$AC14)=1,5,IF(AND(T13&lt;$AG12,T13&gt;$AG14)=1,7,IF(AND(T13&lt;$AI12,T13&gt;$AI14,$AI14&lt;&gt;"")=1,9,IF(AND(T13&lt;$AM12,T13&gt;$AM14,$AM14&lt;&gt;"")=1,11,IF(AND(T13&lt;$AO12,T13&gt;$AO14)=1,13,IF(AND(T13&lt;$AQ12,T13&gt;$AQ14)=1,15,0))))))))</f>
        <v>0</v>
      </c>
      <c r="U74" s="84">
        <f>IF(T74=0,0,INDEX($Y$7:$AR$7,T74))</f>
        <v>0</v>
      </c>
      <c r="Y74" s="133"/>
      <c r="Z74" s="130">
        <f t="shared" si="9"/>
        <v>0</v>
      </c>
      <c r="AA74" s="133"/>
      <c r="AB74" s="130">
        <f t="shared" si="10"/>
        <v>0</v>
      </c>
      <c r="AC74" s="133"/>
      <c r="AD74" s="130">
        <f t="shared" si="11"/>
        <v>0</v>
      </c>
      <c r="AE74" s="133"/>
      <c r="AF74" s="130">
        <f t="shared" si="12"/>
        <v>0</v>
      </c>
      <c r="AG74" s="133"/>
      <c r="AH74" s="130">
        <f t="shared" si="13"/>
        <v>0</v>
      </c>
      <c r="AI74" s="133"/>
      <c r="AJ74" s="130">
        <f t="shared" si="14"/>
        <v>0</v>
      </c>
      <c r="AK74" s="133"/>
      <c r="AL74" s="130">
        <f t="shared" si="15"/>
        <v>0</v>
      </c>
      <c r="AM74" s="133"/>
      <c r="AN74" s="130">
        <f t="shared" si="16"/>
        <v>0</v>
      </c>
      <c r="AO74" s="133"/>
      <c r="AP74" s="130">
        <f t="shared" si="17"/>
        <v>0</v>
      </c>
      <c r="AQ74" s="133"/>
      <c r="AR74" s="130">
        <f t="shared" si="18"/>
        <v>0</v>
      </c>
      <c r="BJ74" s="126">
        <v>6</v>
      </c>
      <c r="BK74" s="126" t="s">
        <v>64</v>
      </c>
      <c r="BL74" s="126">
        <v>14</v>
      </c>
      <c r="BN74" s="126">
        <f t="shared" si="19"/>
        <v>29</v>
      </c>
      <c r="BO74" s="126" t="str">
        <f t="shared" si="20"/>
        <v>AC</v>
      </c>
    </row>
    <row r="75" spans="1:67">
      <c r="B75" s="126">
        <f t="shared" si="7"/>
        <v>0</v>
      </c>
      <c r="D75" s="196">
        <f>IF(AND(D14&lt;$Y13,D14&gt;$Y15)=1,1,IF(AND(D14&lt;$AA13,D14&gt;$AA15,$AA15&lt;&gt;"")=1,3,IF(AND(D14&lt;$AC13,D14&gt;$AC15)=1,5,IF(AND(D14&lt;$AG13,D14&gt;$AG15)=1,7,IF(AND(D14&lt;$AI13,D14&gt;$AI15,$AI15&lt;&gt;"")=1,9,IF(AND(D14&lt;$AM13,D14&gt;$AM15,$AM15&lt;&gt;"")=1,11,IF(AND(D14&lt;$AO13,D14&gt;$AO15)=1,13,IF(AND(D14&lt;$AQ13,D14&gt;$AQ15)=1,15,0))))))))</f>
        <v>0</v>
      </c>
      <c r="E75" s="84">
        <f>IF(D75=0,0,INDEX($Y$7:$AR$7,D75))</f>
        <v>0</v>
      </c>
      <c r="F75" s="196">
        <f>IF(AND(F14&lt;$Y13,F14&gt;$Y15)=1,1,IF(AND(F14&lt;$AA13,F14&gt;$AA15,$AA15&lt;&gt;"")=1,3,IF(AND(F14&lt;$AC13,F14&gt;$AC15)=1,5,IF(AND(F14&lt;$AG13,F14&gt;$AG15)=1,7,IF(AND(F14&lt;$AI13,F14&gt;$AI15,$AI15&lt;&gt;"")=1,9,IF(AND(F14&lt;$AM13,F14&gt;$AM15,$AM15&lt;&gt;"")=1,11,IF(AND(F14&lt;$AO13,F14&gt;$AO15)=1,13,IF(AND(F14&lt;$AQ13,F14&gt;$AQ15)=1,15,0))))))))</f>
        <v>0</v>
      </c>
      <c r="G75" s="84">
        <f>IF(F75=0,0,INDEX($Y$7:$AR$7,F75))</f>
        <v>0</v>
      </c>
      <c r="H75" s="196">
        <f>IF(AND(H14&lt;$Y13,H14&gt;$Y15)=1,1,IF(AND(H14&lt;$AA13,H14&gt;$AA15,$AA15&lt;&gt;"")=1,3,IF(AND(H14&lt;$AC13,H14&gt;$AC15)=1,5,IF(AND(H14&lt;$AG13,H14&gt;$AG15)=1,7,IF(AND(H14&lt;$AI13,H14&gt;$AI15,$AI15&lt;&gt;"")=1,9,IF(AND(H14&lt;$AM13,H14&gt;$AM15,$AM15&lt;&gt;"")=1,11,IF(AND(H14&lt;$AO13,H14&gt;$AO15)=1,13,IF(AND(H14&lt;$AQ13,H14&gt;$AQ15)=1,15,0))))))))</f>
        <v>0</v>
      </c>
      <c r="I75" s="84">
        <f>IF(H75=0,0,INDEX($Y$7:$AR$7,H75))</f>
        <v>0</v>
      </c>
      <c r="J75" s="196">
        <f>IF(AND(J14&lt;$Y13,J14&gt;$Y15)=1,1,IF(AND(J14&lt;$AA13,J14&gt;$AA15,$AA15&lt;&gt;"")=1,3,IF(AND(J14&lt;$AC13,J14&gt;$AC15)=1,5,IF(AND(J14&lt;$AG13,J14&gt;$AG15)=1,7,IF(AND(J14&lt;$AI13,J14&gt;$AI15,$AI15&lt;&gt;"")=1,9,IF(AND(J14&lt;$AM13,J14&gt;$AM15,$AM15&lt;&gt;"")=1,11,IF(AND(J14&lt;$AO13,J14&gt;$AO15)=1,13,IF(AND(J14&lt;$AQ13,J14&gt;$AQ15)=1,15,0))))))))</f>
        <v>0</v>
      </c>
      <c r="K75" s="84">
        <f>IF(J75=0,0,INDEX($Y$7:$AR$7,J75))</f>
        <v>0</v>
      </c>
      <c r="L75" s="196">
        <f t="shared" si="8"/>
        <v>0</v>
      </c>
      <c r="M75" s="196">
        <f t="shared" si="8"/>
        <v>0</v>
      </c>
      <c r="N75" s="196">
        <f t="shared" si="8"/>
        <v>0</v>
      </c>
      <c r="O75" s="196">
        <f t="shared" si="8"/>
        <v>0</v>
      </c>
      <c r="P75" s="196">
        <f t="shared" si="8"/>
        <v>0</v>
      </c>
      <c r="Q75" s="84">
        <f>IF(P75=0,0,INDEX($Y$7:$AR$7,P75))</f>
        <v>0</v>
      </c>
      <c r="R75" s="196">
        <f>IF(AND(R14&lt;$Y13,R14&gt;$Y15)=1,1,IF(AND(R14&lt;$AA13,R14&gt;$AA15,$AA15&lt;&gt;"")=1,3,IF(AND(R14&lt;$AC13,R14&gt;$AC15)=1,5,IF(AND(R14&lt;$AG13,R14&gt;$AG15)=1,7,IF(AND(R14&lt;$AI13,R14&gt;$AI15,$AI15&lt;&gt;"")=1,9,IF(AND(R14&lt;$AM13,R14&gt;$AM15,$AM15&lt;&gt;"")=1,11,IF(AND(R14&lt;$AO13,R14&gt;$AO15)=1,13,IF(AND(R14&lt;$AQ13,R14&gt;$AQ15)=1,15,0))))))))</f>
        <v>0</v>
      </c>
      <c r="S75" s="84">
        <f>IF(R75=0,0,INDEX($Y$7:$AR$7,R75))</f>
        <v>0</v>
      </c>
      <c r="T75" s="196">
        <f>IF(AND(T14&lt;$Y13,T14&gt;$Y15)=1,1,IF(AND(T14&lt;$AA13,T14&gt;$AA15,$AA15&lt;&gt;"")=1,3,IF(AND(T14&lt;$AC13,T14&gt;$AC15)=1,5,IF(AND(T14&lt;$AG13,T14&gt;$AG15)=1,7,IF(AND(T14&lt;$AI13,T14&gt;$AI15,$AI15&lt;&gt;"")=1,9,IF(AND(T14&lt;$AM13,T14&gt;$AM15,$AM15&lt;&gt;"")=1,11,IF(AND(T14&lt;$AO13,T14&gt;$AO15)=1,13,IF(AND(T14&lt;$AQ13,T14&gt;$AQ15)=1,15,0))))))))</f>
        <v>0</v>
      </c>
      <c r="U75" s="84">
        <f>IF(T75=0,0,INDEX($Y$7:$AR$7,T75))</f>
        <v>0</v>
      </c>
      <c r="Y75" s="133"/>
      <c r="Z75" s="130">
        <f t="shared" si="9"/>
        <v>0</v>
      </c>
      <c r="AA75" s="133"/>
      <c r="AB75" s="130">
        <f t="shared" si="10"/>
        <v>0</v>
      </c>
      <c r="AC75" s="133"/>
      <c r="AD75" s="130">
        <f t="shared" si="11"/>
        <v>0</v>
      </c>
      <c r="AE75" s="133"/>
      <c r="AF75" s="130">
        <f t="shared" si="12"/>
        <v>0</v>
      </c>
      <c r="AG75" s="133"/>
      <c r="AH75" s="130">
        <f t="shared" si="13"/>
        <v>0</v>
      </c>
      <c r="AI75" s="133"/>
      <c r="AJ75" s="130">
        <f t="shared" si="14"/>
        <v>0</v>
      </c>
      <c r="AK75" s="133"/>
      <c r="AL75" s="130">
        <f t="shared" si="15"/>
        <v>0</v>
      </c>
      <c r="AM75" s="133"/>
      <c r="AN75" s="130">
        <f t="shared" si="16"/>
        <v>0</v>
      </c>
      <c r="AO75" s="133"/>
      <c r="AP75" s="130">
        <f t="shared" si="17"/>
        <v>0</v>
      </c>
      <c r="AQ75" s="133"/>
      <c r="AR75" s="130">
        <f t="shared" si="18"/>
        <v>0</v>
      </c>
      <c r="BJ75" s="126">
        <v>7</v>
      </c>
      <c r="BK75" s="126" t="s">
        <v>66</v>
      </c>
      <c r="BL75" s="126">
        <v>13</v>
      </c>
      <c r="BN75" s="126">
        <f t="shared" si="19"/>
        <v>10</v>
      </c>
      <c r="BO75" s="126" t="str">
        <f t="shared" si="20"/>
        <v>J</v>
      </c>
    </row>
    <row r="76" spans="1:67">
      <c r="B76" s="126">
        <f t="shared" si="7"/>
        <v>0</v>
      </c>
      <c r="D76" s="196">
        <f>IF(AND(D15&lt;$Y14,D15&gt;$Y16)=1,1,IF(AND(D15&lt;$AA14,D15&gt;$AA16,$AA16&lt;&gt;"")=1,3,IF(AND(D15&lt;$AC14,D15&gt;$AC16)=1,5,IF(AND(D15&lt;$AG14,D15&gt;$AG16)=1,7,IF(AND(D15&lt;$AI14,D15&gt;$AI16,$AI16&lt;&gt;"")=1,9,IF(AND(D15&lt;$AM14,D15&gt;$AM16,$AM16&lt;&gt;"")=1,11,IF(AND(D15&lt;$AO14,D15&gt;$AO16)=1,13,IF(AND(D15&lt;$AQ14,D15&gt;$AQ16)=1,15,0))))))))</f>
        <v>0</v>
      </c>
      <c r="E76" s="84">
        <f>IF(D76=0,0,INDEX($Y$7:$AR$7,D76))</f>
        <v>0</v>
      </c>
      <c r="F76" s="196">
        <f>IF(AND(F15&lt;$Y14,F15&gt;$Y16)=1,1,IF(AND(F15&lt;$AA14,F15&gt;$AA16,$AA16&lt;&gt;"")=1,3,IF(AND(F15&lt;$AC14,F15&gt;$AC16)=1,5,IF(AND(F15&lt;$AG14,F15&gt;$AG16)=1,7,IF(AND(F15&lt;$AI14,F15&gt;$AI16,$AI16&lt;&gt;"")=1,9,IF(AND(F15&lt;$AM14,F15&gt;$AM16,$AM16&lt;&gt;"")=1,11,IF(AND(F15&lt;$AO14,F15&gt;$AO16)=1,13,IF(AND(F15&lt;$AQ14,F15&gt;$AQ16)=1,15,0))))))))</f>
        <v>0</v>
      </c>
      <c r="G76" s="84">
        <f>IF(F76=0,0,INDEX($Y$7:$AR$7,F76))</f>
        <v>0</v>
      </c>
      <c r="H76" s="196">
        <f>IF(AND(H15&lt;$Y14,H15&gt;$Y16)=1,1,IF(AND(H15&lt;$AA14,H15&gt;$AA16,$AA16&lt;&gt;"")=1,3,IF(AND(H15&lt;$AC14,H15&gt;$AC16)=1,5,IF(AND(H15&lt;$AG14,H15&gt;$AG16)=1,7,IF(AND(H15&lt;$AI14,H15&gt;$AI16,$AI16&lt;&gt;"")=1,9,IF(AND(H15&lt;$AM14,H15&gt;$AM16,$AM16&lt;&gt;"")=1,11,IF(AND(H15&lt;$AO14,H15&gt;$AO16)=1,13,IF(AND(H15&lt;$AQ14,H15&gt;$AQ16)=1,15,0))))))))</f>
        <v>0</v>
      </c>
      <c r="I76" s="84">
        <f>IF(H76=0,0,INDEX($Y$7:$AR$7,H76))</f>
        <v>0</v>
      </c>
      <c r="J76" s="196">
        <f>IF(AND(J15&lt;$Y14,J15&gt;$Y16)=1,1,IF(AND(J15&lt;$AA14,J15&gt;$AA16,$AA16&lt;&gt;"")=1,3,IF(AND(J15&lt;$AC14,J15&gt;$AC16)=1,5,IF(AND(J15&lt;$AG14,J15&gt;$AG16)=1,7,IF(AND(J15&lt;$AI14,J15&gt;$AI16,$AI16&lt;&gt;"")=1,9,IF(AND(J15&lt;$AM14,J15&gt;$AM16,$AM16&lt;&gt;"")=1,11,IF(AND(J15&lt;$AO14,J15&gt;$AO16)=1,13,IF(AND(J15&lt;$AQ14,J15&gt;$AQ16)=1,15,0))))))))</f>
        <v>0</v>
      </c>
      <c r="K76" s="84">
        <f>IF(J76=0,0,INDEX($Y$7:$AR$7,J76))</f>
        <v>0</v>
      </c>
      <c r="L76" s="196">
        <f t="shared" si="8"/>
        <v>0</v>
      </c>
      <c r="M76" s="196">
        <f t="shared" si="8"/>
        <v>0</v>
      </c>
      <c r="N76" s="196">
        <f t="shared" si="8"/>
        <v>0</v>
      </c>
      <c r="O76" s="196">
        <f t="shared" si="8"/>
        <v>0</v>
      </c>
      <c r="P76" s="196">
        <f t="shared" si="8"/>
        <v>0</v>
      </c>
      <c r="Q76" s="84">
        <f>IF(P76=0,0,INDEX($Y$7:$AR$7,P76))</f>
        <v>0</v>
      </c>
      <c r="R76" s="196">
        <f>IF(AND(R15&lt;$Y14,R15&gt;$Y16)=1,1,IF(AND(R15&lt;$AA14,R15&gt;$AA16,$AA16&lt;&gt;"")=1,3,IF(AND(R15&lt;$AC14,R15&gt;$AC16)=1,5,IF(AND(R15&lt;$AG14,R15&gt;$AG16)=1,7,IF(AND(R15&lt;$AI14,R15&gt;$AI16,$AI16&lt;&gt;"")=1,9,IF(AND(R15&lt;$AM14,R15&gt;$AM16,$AM16&lt;&gt;"")=1,11,IF(AND(R15&lt;$AO14,R15&gt;$AO16)=1,13,IF(AND(R15&lt;$AQ14,R15&gt;$AQ16)=1,15,0))))))))</f>
        <v>0</v>
      </c>
      <c r="S76" s="84">
        <f>IF(R76=0,0,INDEX($Y$7:$AR$7,R76))</f>
        <v>0</v>
      </c>
      <c r="T76" s="196">
        <f>IF(AND(T15&lt;$Y14,T15&gt;$Y16)=1,1,IF(AND(T15&lt;$AA14,T15&gt;$AA16,$AA16&lt;&gt;"")=1,3,IF(AND(T15&lt;$AC14,T15&gt;$AC16)=1,5,IF(AND(T15&lt;$AG14,T15&gt;$AG16)=1,7,IF(AND(T15&lt;$AI14,T15&gt;$AI16,$AI16&lt;&gt;"")=1,9,IF(AND(T15&lt;$AM14,T15&gt;$AM16,$AM16&lt;&gt;"")=1,11,IF(AND(T15&lt;$AO14,T15&gt;$AO16)=1,13,IF(AND(T15&lt;$AQ14,T15&gt;$AQ16)=1,15,0))))))))</f>
        <v>0</v>
      </c>
      <c r="U76" s="84">
        <f>IF(T76=0,0,INDEX($Y$7:$AR$7,T76))</f>
        <v>0</v>
      </c>
      <c r="Y76" s="133"/>
      <c r="Z76" s="130">
        <f t="shared" si="9"/>
        <v>0</v>
      </c>
      <c r="AA76" s="133"/>
      <c r="AB76" s="130">
        <f t="shared" si="10"/>
        <v>0</v>
      </c>
      <c r="AC76" s="133"/>
      <c r="AD76" s="130">
        <f t="shared" si="11"/>
        <v>0</v>
      </c>
      <c r="AE76" s="133"/>
      <c r="AF76" s="130">
        <f t="shared" si="12"/>
        <v>0</v>
      </c>
      <c r="AG76" s="133"/>
      <c r="AH76" s="130">
        <f t="shared" si="13"/>
        <v>0</v>
      </c>
      <c r="AI76" s="133"/>
      <c r="AJ76" s="130">
        <f t="shared" si="14"/>
        <v>0</v>
      </c>
      <c r="AK76" s="133"/>
      <c r="AL76" s="130">
        <f t="shared" si="15"/>
        <v>0</v>
      </c>
      <c r="AM76" s="133"/>
      <c r="AN76" s="130">
        <f t="shared" si="16"/>
        <v>0</v>
      </c>
      <c r="AO76" s="133"/>
      <c r="AP76" s="130">
        <f t="shared" si="17"/>
        <v>0</v>
      </c>
      <c r="AQ76" s="133"/>
      <c r="AR76" s="130">
        <f t="shared" si="18"/>
        <v>0</v>
      </c>
      <c r="BJ76" s="126">
        <v>8</v>
      </c>
      <c r="BK76" s="126" t="s">
        <v>67</v>
      </c>
      <c r="BL76" s="126">
        <v>12</v>
      </c>
      <c r="BN76" s="126">
        <f t="shared" si="19"/>
        <v>14</v>
      </c>
      <c r="BO76" s="126" t="str">
        <f t="shared" si="20"/>
        <v>N</v>
      </c>
    </row>
    <row r="77" spans="1:67">
      <c r="B77" s="126">
        <f t="shared" si="7"/>
        <v>0</v>
      </c>
      <c r="D77" s="196"/>
      <c r="E77" s="84"/>
      <c r="F77" s="196"/>
      <c r="G77" s="84"/>
      <c r="H77" s="196"/>
      <c r="I77" s="84"/>
      <c r="J77" s="196"/>
      <c r="K77" s="84"/>
      <c r="L77" s="196"/>
      <c r="M77" s="196"/>
      <c r="N77" s="196"/>
      <c r="O77" s="196"/>
      <c r="P77" s="196"/>
      <c r="Q77" s="84"/>
      <c r="R77" s="196"/>
      <c r="S77" s="84"/>
      <c r="T77" s="196"/>
      <c r="U77" s="84"/>
      <c r="Y77" s="133"/>
      <c r="Z77" s="130">
        <f t="shared" si="9"/>
        <v>0</v>
      </c>
      <c r="AA77" s="133"/>
      <c r="AB77" s="130">
        <f t="shared" si="10"/>
        <v>0</v>
      </c>
      <c r="AC77" s="133"/>
      <c r="AD77" s="130">
        <f t="shared" si="11"/>
        <v>0</v>
      </c>
      <c r="AE77" s="133"/>
      <c r="AF77" s="130">
        <f t="shared" si="12"/>
        <v>0</v>
      </c>
      <c r="AG77" s="133"/>
      <c r="AH77" s="130">
        <f t="shared" si="13"/>
        <v>0</v>
      </c>
      <c r="AI77" s="133"/>
      <c r="AJ77" s="130">
        <f t="shared" si="14"/>
        <v>0</v>
      </c>
      <c r="AK77" s="133"/>
      <c r="AL77" s="130">
        <f t="shared" si="15"/>
        <v>0</v>
      </c>
      <c r="AM77" s="133"/>
      <c r="AN77" s="130">
        <f t="shared" si="16"/>
        <v>0</v>
      </c>
      <c r="AO77" s="133"/>
      <c r="AP77" s="130">
        <f t="shared" si="17"/>
        <v>0</v>
      </c>
      <c r="AQ77" s="133"/>
      <c r="AR77" s="130">
        <f t="shared" si="18"/>
        <v>0</v>
      </c>
      <c r="BJ77" s="126">
        <v>9</v>
      </c>
      <c r="BK77" s="126" t="s">
        <v>69</v>
      </c>
      <c r="BL77" s="126">
        <v>11</v>
      </c>
      <c r="BN77" s="126">
        <f t="shared" si="19"/>
        <v>31</v>
      </c>
      <c r="BO77" s="126" t="str">
        <f t="shared" si="20"/>
        <v>AE</v>
      </c>
    </row>
    <row r="78" spans="1:67">
      <c r="D78" s="196"/>
      <c r="E78" s="84"/>
      <c r="F78" s="196"/>
      <c r="G78" s="84"/>
      <c r="H78" s="196"/>
      <c r="I78" s="84"/>
      <c r="J78" s="196"/>
      <c r="K78" s="84"/>
      <c r="L78" s="196"/>
      <c r="M78" s="196"/>
      <c r="N78" s="196"/>
      <c r="O78" s="196"/>
      <c r="P78" s="196"/>
      <c r="Q78" s="84"/>
      <c r="R78" s="196"/>
      <c r="S78" s="84"/>
      <c r="T78" s="196"/>
      <c r="U78" s="84"/>
      <c r="Y78" s="131"/>
      <c r="Z78" s="130"/>
      <c r="AA78" s="131"/>
      <c r="AB78" s="130"/>
      <c r="AC78" s="131"/>
      <c r="AD78" s="130"/>
      <c r="AE78" s="131"/>
      <c r="AF78" s="130"/>
      <c r="AG78" s="131"/>
      <c r="AH78" s="130"/>
      <c r="AI78" s="131"/>
      <c r="AJ78" s="130"/>
      <c r="AK78" s="131"/>
      <c r="AL78" s="130"/>
      <c r="AM78" s="131"/>
      <c r="AN78" s="130"/>
      <c r="AO78" s="131"/>
      <c r="AP78" s="130"/>
      <c r="AQ78" s="131"/>
      <c r="AR78" s="130"/>
      <c r="BJ78" s="126">
        <v>10</v>
      </c>
      <c r="BK78" s="126" t="s">
        <v>70</v>
      </c>
      <c r="BL78" s="126">
        <v>10</v>
      </c>
      <c r="BN78" s="126">
        <f t="shared" si="19"/>
        <v>16</v>
      </c>
      <c r="BO78" s="126" t="str">
        <f t="shared" si="20"/>
        <v>P</v>
      </c>
    </row>
    <row r="79" spans="1:67">
      <c r="D79" s="196"/>
      <c r="E79" s="134"/>
      <c r="F79" s="196"/>
      <c r="G79" s="134"/>
      <c r="H79" s="196"/>
      <c r="I79" s="134"/>
      <c r="J79" s="196"/>
      <c r="K79" s="134"/>
      <c r="L79" s="196"/>
      <c r="M79" s="196"/>
      <c r="N79" s="196"/>
      <c r="O79" s="196"/>
      <c r="P79" s="196"/>
      <c r="Q79" s="134"/>
      <c r="R79" s="196"/>
      <c r="S79" s="134"/>
      <c r="T79" s="196"/>
      <c r="U79" s="134"/>
      <c r="Y79" s="135"/>
      <c r="Z79" s="130">
        <f>IF(ISERROR(INDEX($D$67:$U$67,MATCH(Z$67,$D79:$U79,0))),0,INDEX($D$67:$U$67,MATCH(Z$67,$D79:$U79,0)))</f>
        <v>0</v>
      </c>
      <c r="AA79" s="135"/>
      <c r="AB79" s="130">
        <f>IF(ISERROR(INDEX($D$67:$U$67,MATCH(AB$67,$D79:$U79,0))),0,INDEX($D$67:$U$67,MATCH(AB$67,$D79:$U79,0)))</f>
        <v>0</v>
      </c>
      <c r="AC79" s="135"/>
      <c r="AD79" s="130">
        <f>IF(ISERROR(INDEX($D$67:$U$67,MATCH(AD$67,$D79:$U79,0))),0,INDEX($D$67:$U$67,MATCH(AD$67,$D79:$U79,0)))</f>
        <v>0</v>
      </c>
      <c r="AE79" s="135"/>
      <c r="AF79" s="130">
        <f>IF(ISERROR(INDEX($D$67:$U$67,MATCH(AF$67,$D79:$U79,0))),0,INDEX($D$67:$U$67,MATCH(AF$67,$D79:$U79,0)))</f>
        <v>0</v>
      </c>
      <c r="AG79" s="135"/>
      <c r="AH79" s="130">
        <f>IF(ISERROR(INDEX($D$67:$U$67,MATCH(AH$67,$D79:$U79,0))),0,INDEX($D$67:$U$67,MATCH(AH$67,$D79:$U79,0)))</f>
        <v>0</v>
      </c>
      <c r="AI79" s="135"/>
      <c r="AJ79" s="130">
        <f>IF(ISERROR(INDEX($D$67:$U$67,MATCH(AJ$67,$D79:$U79,0))),0,INDEX($D$67:$U$67,MATCH(AJ$67,$D79:$U79,0)))</f>
        <v>0</v>
      </c>
      <c r="AK79" s="135"/>
      <c r="AL79" s="130">
        <f>IF(ISERROR(INDEX($D$67:$U$67,MATCH(AL$67,$D79:$U79,0))),0,INDEX($D$67:$U$67,MATCH(AL$67,$D79:$U79,0)))</f>
        <v>0</v>
      </c>
      <c r="AM79" s="135"/>
      <c r="AN79" s="130">
        <f>IF(ISERROR(INDEX($D$67:$U$67,MATCH(AN$67,$D79:$U79,0))),0,INDEX($D$67:$U$67,MATCH(AN$67,$D79:$U79,0)))</f>
        <v>0</v>
      </c>
      <c r="AO79" s="135"/>
      <c r="AP79" s="130">
        <f>IF(ISERROR(INDEX($D$67:$U$67,MATCH(AP$67,$D79:$U79,0))),0,INDEX($D$67:$U$67,MATCH(AP$67,$D79:$U79,0)))</f>
        <v>0</v>
      </c>
      <c r="AQ79" s="135"/>
      <c r="AR79" s="130">
        <f>IF(ISERROR(INDEX($D$67:$U$67,MATCH(AR$67,$D79:$U79,0))),0,INDEX($D$67:$U$67,MATCH(AR$67,$D79:$U79,0)))</f>
        <v>0</v>
      </c>
      <c r="BJ79" s="126">
        <v>11</v>
      </c>
      <c r="BK79" s="126" t="s">
        <v>73</v>
      </c>
      <c r="BL79" s="126">
        <v>9</v>
      </c>
      <c r="BN79" s="126">
        <f t="shared" si="19"/>
        <v>33</v>
      </c>
      <c r="BO79" s="126" t="str">
        <f t="shared" si="20"/>
        <v>AG</v>
      </c>
    </row>
    <row r="80" spans="1:67">
      <c r="BJ80" s="126">
        <v>12</v>
      </c>
      <c r="BK80" s="126" t="s">
        <v>74</v>
      </c>
      <c r="BL80" s="126">
        <v>8</v>
      </c>
      <c r="BN80" s="126">
        <f t="shared" si="19"/>
        <v>35</v>
      </c>
      <c r="BO80" s="126" t="str">
        <f t="shared" si="20"/>
        <v>AI</v>
      </c>
    </row>
    <row r="81" spans="62:67">
      <c r="BJ81" s="126">
        <v>13</v>
      </c>
      <c r="BK81" s="126" t="s">
        <v>77</v>
      </c>
      <c r="BL81" s="126">
        <v>7</v>
      </c>
      <c r="BN81" s="126">
        <f t="shared" si="19"/>
        <v>12</v>
      </c>
      <c r="BO81" s="126" t="str">
        <f t="shared" si="20"/>
        <v>L</v>
      </c>
    </row>
    <row r="82" spans="62:67">
      <c r="BJ82" s="126">
        <v>14</v>
      </c>
      <c r="BK82" s="126" t="s">
        <v>78</v>
      </c>
      <c r="BL82" s="126">
        <v>6</v>
      </c>
      <c r="BN82" s="126">
        <f t="shared" si="19"/>
        <v>18</v>
      </c>
      <c r="BO82" s="126" t="str">
        <f t="shared" si="20"/>
        <v>R</v>
      </c>
    </row>
    <row r="83" spans="62:67">
      <c r="BJ83" s="126">
        <v>15</v>
      </c>
      <c r="BK83" s="126" t="s">
        <v>81</v>
      </c>
      <c r="BL83" s="126">
        <v>5</v>
      </c>
      <c r="BN83" s="126">
        <f t="shared" si="19"/>
        <v>27</v>
      </c>
      <c r="BO83" s="126" t="str">
        <f t="shared" si="20"/>
        <v>AA</v>
      </c>
    </row>
    <row r="84" spans="62:67">
      <c r="BJ84" s="126">
        <v>16</v>
      </c>
      <c r="BK84" s="126" t="s">
        <v>82</v>
      </c>
      <c r="BL84" s="126">
        <v>4</v>
      </c>
      <c r="BN84" s="126">
        <f t="shared" si="19"/>
        <v>8</v>
      </c>
      <c r="BO84" s="126" t="str">
        <f t="shared" si="20"/>
        <v>H</v>
      </c>
    </row>
    <row r="85" spans="62:67">
      <c r="BJ85" s="126">
        <v>17</v>
      </c>
      <c r="BK85" s="126" t="s">
        <v>85</v>
      </c>
      <c r="BL85" s="126">
        <v>3</v>
      </c>
      <c r="BN85" s="126">
        <f t="shared" si="19"/>
        <v>6</v>
      </c>
      <c r="BO85" s="126" t="str">
        <f t="shared" si="20"/>
        <v>F</v>
      </c>
    </row>
    <row r="86" spans="62:67">
      <c r="BJ86" s="126">
        <v>18</v>
      </c>
      <c r="BK86" s="126" t="s">
        <v>86</v>
      </c>
      <c r="BL86" s="126">
        <v>2</v>
      </c>
      <c r="BN86" s="126">
        <f t="shared" si="19"/>
        <v>37</v>
      </c>
      <c r="BO86" s="126" t="str">
        <f t="shared" si="20"/>
        <v>AK</v>
      </c>
    </row>
    <row r="87" spans="62:67">
      <c r="BJ87" s="126">
        <v>19</v>
      </c>
      <c r="BK87" s="126" t="s">
        <v>89</v>
      </c>
      <c r="BL87" s="126">
        <v>1</v>
      </c>
      <c r="BN87" s="126">
        <f t="shared" si="19"/>
        <v>39</v>
      </c>
      <c r="BO87" s="126" t="str">
        <f t="shared" si="20"/>
        <v>AM</v>
      </c>
    </row>
    <row r="88" spans="62:67">
      <c r="BJ88" s="126">
        <v>20</v>
      </c>
      <c r="BK88" s="126" t="s">
        <v>90</v>
      </c>
    </row>
    <row r="89" spans="62:67">
      <c r="BJ89" s="126">
        <v>21</v>
      </c>
      <c r="BK89" s="126" t="s">
        <v>92</v>
      </c>
    </row>
    <row r="90" spans="62:67">
      <c r="BJ90" s="126">
        <v>22</v>
      </c>
      <c r="BK90" s="126" t="s">
        <v>93</v>
      </c>
    </row>
    <row r="91" spans="62:67">
      <c r="BJ91" s="126">
        <v>23</v>
      </c>
      <c r="BK91" s="126" t="s">
        <v>95</v>
      </c>
    </row>
    <row r="92" spans="62:67">
      <c r="BJ92" s="126">
        <v>24</v>
      </c>
      <c r="BK92" s="126" t="s">
        <v>96</v>
      </c>
    </row>
    <row r="93" spans="62:67">
      <c r="BJ93" s="126">
        <v>25</v>
      </c>
      <c r="BK93" s="126" t="s">
        <v>98</v>
      </c>
    </row>
    <row r="94" spans="62:67">
      <c r="BJ94" s="126">
        <v>26</v>
      </c>
      <c r="BK94" s="126" t="s">
        <v>99</v>
      </c>
    </row>
    <row r="95" spans="62:67">
      <c r="BJ95" s="126">
        <v>27</v>
      </c>
      <c r="BK95" s="126" t="s">
        <v>102</v>
      </c>
    </row>
    <row r="96" spans="62:67">
      <c r="BJ96" s="126">
        <v>28</v>
      </c>
      <c r="BK96" s="126" t="s">
        <v>103</v>
      </c>
    </row>
    <row r="97" spans="62:63">
      <c r="BJ97" s="126">
        <v>29</v>
      </c>
      <c r="BK97" s="126" t="s">
        <v>105</v>
      </c>
    </row>
    <row r="98" spans="62:63">
      <c r="BJ98" s="126">
        <v>30</v>
      </c>
      <c r="BK98" s="126" t="s">
        <v>107</v>
      </c>
    </row>
    <row r="99" spans="62:63">
      <c r="BJ99" s="126">
        <v>31</v>
      </c>
      <c r="BK99" s="126" t="s">
        <v>109</v>
      </c>
    </row>
    <row r="100" spans="62:63">
      <c r="BJ100" s="126">
        <v>32</v>
      </c>
      <c r="BK100" s="126" t="s">
        <v>111</v>
      </c>
    </row>
    <row r="101" spans="62:63">
      <c r="BJ101" s="126">
        <v>33</v>
      </c>
      <c r="BK101" s="126" t="s">
        <v>112</v>
      </c>
    </row>
    <row r="102" spans="62:63">
      <c r="BJ102" s="126">
        <v>34</v>
      </c>
      <c r="BK102" s="126" t="s">
        <v>113</v>
      </c>
    </row>
    <row r="103" spans="62:63">
      <c r="BJ103" s="126">
        <v>35</v>
      </c>
      <c r="BK103" s="126" t="s">
        <v>128</v>
      </c>
    </row>
    <row r="104" spans="62:63">
      <c r="BJ104" s="126">
        <v>36</v>
      </c>
      <c r="BK104" s="126" t="s">
        <v>129</v>
      </c>
    </row>
    <row r="105" spans="62:63">
      <c r="BJ105" s="126">
        <v>37</v>
      </c>
      <c r="BK105" s="126" t="s">
        <v>130</v>
      </c>
    </row>
    <row r="106" spans="62:63">
      <c r="BJ106" s="126">
        <v>38</v>
      </c>
      <c r="BK106" s="126" t="s">
        <v>131</v>
      </c>
    </row>
    <row r="107" spans="62:63">
      <c r="BJ107" s="126">
        <v>39</v>
      </c>
      <c r="BK107" s="126" t="s">
        <v>132</v>
      </c>
    </row>
  </sheetData>
  <mergeCells count="160">
    <mergeCell ref="G4:U5"/>
    <mergeCell ref="W4:W5"/>
    <mergeCell ref="Y4:AI5"/>
    <mergeCell ref="B6:B9"/>
    <mergeCell ref="J6:K9"/>
    <mergeCell ref="L6:S6"/>
    <mergeCell ref="T6:U6"/>
    <mergeCell ref="V6:V9"/>
    <mergeCell ref="W6:W7"/>
    <mergeCell ref="X6:X9"/>
    <mergeCell ref="AA6:AH6"/>
    <mergeCell ref="D7:E7"/>
    <mergeCell ref="L7:M7"/>
    <mergeCell ref="P7:Q7"/>
    <mergeCell ref="R7:S7"/>
    <mergeCell ref="T7:U7"/>
    <mergeCell ref="Y7:Z7"/>
    <mergeCell ref="AA7:AB7"/>
    <mergeCell ref="AC7:AD7"/>
    <mergeCell ref="AG7:AH7"/>
    <mergeCell ref="A10:A16"/>
    <mergeCell ref="G10:G16"/>
    <mergeCell ref="J10:K10"/>
    <mergeCell ref="AI10:AI16"/>
    <mergeCell ref="AA8:AB8"/>
    <mergeCell ref="AC8:AD8"/>
    <mergeCell ref="AG8:AH8"/>
    <mergeCell ref="D9:E9"/>
    <mergeCell ref="L9:M9"/>
    <mergeCell ref="P9:Q9"/>
    <mergeCell ref="R9:S9"/>
    <mergeCell ref="T9:U9"/>
    <mergeCell ref="Y9:Z9"/>
    <mergeCell ref="AA9:AB9"/>
    <mergeCell ref="D8:E8"/>
    <mergeCell ref="L8:M8"/>
    <mergeCell ref="P8:Q8"/>
    <mergeCell ref="R8:S8"/>
    <mergeCell ref="T8:U8"/>
    <mergeCell ref="Y8:Z8"/>
    <mergeCell ref="AM10:AM16"/>
    <mergeCell ref="AS10:AS16"/>
    <mergeCell ref="J11:K11"/>
    <mergeCell ref="J12:K12"/>
    <mergeCell ref="J13:K13"/>
    <mergeCell ref="J14:K14"/>
    <mergeCell ref="J15:K15"/>
    <mergeCell ref="J16:K16"/>
    <mergeCell ref="AC9:AD9"/>
    <mergeCell ref="AG9:AH9"/>
    <mergeCell ref="J29:K29"/>
    <mergeCell ref="R29:S29"/>
    <mergeCell ref="T29:U29"/>
    <mergeCell ref="Y29:Z29"/>
    <mergeCell ref="AA29:AB29"/>
    <mergeCell ref="G17:AI17"/>
    <mergeCell ref="M26:U27"/>
    <mergeCell ref="Y26:AC27"/>
    <mergeCell ref="P28:Q31"/>
    <mergeCell ref="V28:V31"/>
    <mergeCell ref="W28:W29"/>
    <mergeCell ref="X28:X31"/>
    <mergeCell ref="Y28:AB28"/>
    <mergeCell ref="A32:A34"/>
    <mergeCell ref="M32:M34"/>
    <mergeCell ref="P32:Q32"/>
    <mergeCell ref="AC32:AC34"/>
    <mergeCell ref="AS32:AS34"/>
    <mergeCell ref="P33:Q33"/>
    <mergeCell ref="P34:Q34"/>
    <mergeCell ref="AA30:AB30"/>
    <mergeCell ref="D31:E31"/>
    <mergeCell ref="F31:G31"/>
    <mergeCell ref="J31:K31"/>
    <mergeCell ref="R31:S31"/>
    <mergeCell ref="T31:U31"/>
    <mergeCell ref="Y31:Z31"/>
    <mergeCell ref="AA31:AB31"/>
    <mergeCell ref="D30:E30"/>
    <mergeCell ref="F30:G30"/>
    <mergeCell ref="J30:K30"/>
    <mergeCell ref="R30:S30"/>
    <mergeCell ref="T30:U30"/>
    <mergeCell ref="Y30:Z30"/>
    <mergeCell ref="B28:B31"/>
    <mergeCell ref="D29:E29"/>
    <mergeCell ref="F29:G29"/>
    <mergeCell ref="M35:AC35"/>
    <mergeCell ref="C42:U43"/>
    <mergeCell ref="W42:W43"/>
    <mergeCell ref="Y42:AO43"/>
    <mergeCell ref="D44:E47"/>
    <mergeCell ref="J44:O44"/>
    <mergeCell ref="P44:Q44"/>
    <mergeCell ref="R44:U44"/>
    <mergeCell ref="V44:V47"/>
    <mergeCell ref="W44:W45"/>
    <mergeCell ref="AI45:AJ45"/>
    <mergeCell ref="AK45:AL45"/>
    <mergeCell ref="AM45:AN45"/>
    <mergeCell ref="F46:G46"/>
    <mergeCell ref="H46:I46"/>
    <mergeCell ref="J46:K46"/>
    <mergeCell ref="L46:M46"/>
    <mergeCell ref="N46:O46"/>
    <mergeCell ref="P46:Q46"/>
    <mergeCell ref="R46:S46"/>
    <mergeCell ref="T45:U45"/>
    <mergeCell ref="Y45:Z45"/>
    <mergeCell ref="AA45:AB45"/>
    <mergeCell ref="AC45:AD45"/>
    <mergeCell ref="AE45:AF45"/>
    <mergeCell ref="AG45:AH45"/>
    <mergeCell ref="X44:X47"/>
    <mergeCell ref="Y44:AB44"/>
    <mergeCell ref="AE44:AJ44"/>
    <mergeCell ref="F45:G45"/>
    <mergeCell ref="H45:I45"/>
    <mergeCell ref="J45:K45"/>
    <mergeCell ref="L45:M45"/>
    <mergeCell ref="N45:O45"/>
    <mergeCell ref="AI46:AJ46"/>
    <mergeCell ref="P45:Q45"/>
    <mergeCell ref="R45:S45"/>
    <mergeCell ref="AK46:AL46"/>
    <mergeCell ref="AM46:AN46"/>
    <mergeCell ref="F47:G47"/>
    <mergeCell ref="H47:I47"/>
    <mergeCell ref="J47:K47"/>
    <mergeCell ref="L47:M47"/>
    <mergeCell ref="N47:O47"/>
    <mergeCell ref="P47:Q47"/>
    <mergeCell ref="R47:S47"/>
    <mergeCell ref="T46:U46"/>
    <mergeCell ref="Y46:Z46"/>
    <mergeCell ref="AA46:AB46"/>
    <mergeCell ref="AC46:AD46"/>
    <mergeCell ref="AE46:AF46"/>
    <mergeCell ref="AG46:AH46"/>
    <mergeCell ref="D53:E53"/>
    <mergeCell ref="D54:E54"/>
    <mergeCell ref="D55:E55"/>
    <mergeCell ref="D56:E56"/>
    <mergeCell ref="C57:AO57"/>
    <mergeCell ref="AI47:AJ47"/>
    <mergeCell ref="AK47:AL47"/>
    <mergeCell ref="AM47:AN47"/>
    <mergeCell ref="C48:C56"/>
    <mergeCell ref="D48:E48"/>
    <mergeCell ref="AO48:AO56"/>
    <mergeCell ref="D49:E49"/>
    <mergeCell ref="D50:E50"/>
    <mergeCell ref="D51:E51"/>
    <mergeCell ref="D52:E52"/>
    <mergeCell ref="T47:U47"/>
    <mergeCell ref="Y47:Z47"/>
    <mergeCell ref="AA47:AB47"/>
    <mergeCell ref="AC47:AD47"/>
    <mergeCell ref="AE47:AF47"/>
    <mergeCell ref="AG47:AH47"/>
  </mergeCells>
  <conditionalFormatting sqref="U65:Z65">
    <cfRule type="cellIs" dxfId="85" priority="1" operator="greaterThan">
      <formula>1</formula>
    </cfRule>
  </conditionalFormatting>
  <conditionalFormatting sqref="S65 AQ65:AR65 E65 G65 K65:Q65">
    <cfRule type="cellIs" dxfId="84" priority="2" operator="greaterThan">
      <formula>1</formula>
    </cfRule>
  </conditionalFormatting>
  <conditionalFormatting sqref="R65">
    <cfRule type="cellIs" dxfId="83" priority="3" operator="greaterThan">
      <formula>1</formula>
    </cfRule>
  </conditionalFormatting>
  <conditionalFormatting sqref="T65">
    <cfRule type="cellIs" dxfId="82" priority="4" operator="greaterThan">
      <formula>1</formula>
    </cfRule>
  </conditionalFormatting>
  <conditionalFormatting sqref="AC65:AD65">
    <cfRule type="cellIs" dxfId="81" priority="5" operator="greaterThan">
      <formula>1</formula>
    </cfRule>
  </conditionalFormatting>
  <conditionalFormatting sqref="AA65:AB65">
    <cfRule type="cellIs" dxfId="80" priority="6" operator="greaterThan">
      <formula>1</formula>
    </cfRule>
  </conditionalFormatting>
  <conditionalFormatting sqref="AR50">
    <cfRule type="cellIs" dxfId="79" priority="7" operator="greaterThan">
      <formula>"0,5"</formula>
    </cfRule>
  </conditionalFormatting>
  <conditionalFormatting sqref="D24 U24:X24 Z24">
    <cfRule type="cellIs" dxfId="78" priority="8" operator="greaterThan">
      <formula>1</formula>
    </cfRule>
  </conditionalFormatting>
  <conditionalFormatting sqref="S24 AI24:AN24 E24:K24 M24:Q24">
    <cfRule type="cellIs" dxfId="77" priority="9" operator="greaterThan">
      <formula>1</formula>
    </cfRule>
  </conditionalFormatting>
  <conditionalFormatting sqref="Y24">
    <cfRule type="cellIs" dxfId="76" priority="10" operator="greaterThan">
      <formula>1</formula>
    </cfRule>
  </conditionalFormatting>
  <conditionalFormatting sqref="AD24:AF24">
    <cfRule type="cellIs" dxfId="75" priority="11" operator="greaterThan">
      <formula>1</formula>
    </cfRule>
  </conditionalFormatting>
  <conditionalFormatting sqref="AH24">
    <cfRule type="cellIs" dxfId="74" priority="12" operator="greaterThan">
      <formula>1</formula>
    </cfRule>
  </conditionalFormatting>
  <conditionalFormatting sqref="AB24">
    <cfRule type="cellIs" dxfId="73" priority="13" operator="greaterThan">
      <formula>1</formula>
    </cfRule>
  </conditionalFormatting>
  <conditionalFormatting sqref="R24">
    <cfRule type="cellIs" dxfId="72" priority="14" operator="greaterThan">
      <formula>1</formula>
    </cfRule>
  </conditionalFormatting>
  <conditionalFormatting sqref="T24">
    <cfRule type="cellIs" dxfId="71" priority="15" operator="greaterThan">
      <formula>1</formula>
    </cfRule>
  </conditionalFormatting>
  <conditionalFormatting sqref="AA24">
    <cfRule type="cellIs" dxfId="70" priority="16" operator="greaterThan">
      <formula>1</formula>
    </cfRule>
  </conditionalFormatting>
  <conditionalFormatting sqref="AC24">
    <cfRule type="cellIs" dxfId="69" priority="17" operator="greaterThan">
      <formula>1</formula>
    </cfRule>
  </conditionalFormatting>
  <conditionalFormatting sqref="AG24">
    <cfRule type="cellIs" dxfId="68" priority="18" operator="greaterThan">
      <formula>1</formula>
    </cfRule>
  </conditionalFormatting>
  <conditionalFormatting sqref="L24">
    <cfRule type="cellIs" dxfId="67" priority="19" operator="greaterThan">
      <formula>1</formula>
    </cfRule>
  </conditionalFormatting>
  <conditionalFormatting sqref="J65">
    <cfRule type="cellIs" dxfId="66" priority="20" operator="greaterThan">
      <formula>1</formula>
    </cfRule>
  </conditionalFormatting>
  <conditionalFormatting sqref="AI65:AL65">
    <cfRule type="cellIs" dxfId="65" priority="21" operator="greaterThan">
      <formula>1</formula>
    </cfRule>
  </conditionalFormatting>
  <conditionalFormatting sqref="F65">
    <cfRule type="cellIs" dxfId="64" priority="22" operator="greaterThan">
      <formula>1</formula>
    </cfRule>
  </conditionalFormatting>
  <conditionalFormatting sqref="D65">
    <cfRule type="cellIs" dxfId="63" priority="23" operator="greaterThan">
      <formula>1</formula>
    </cfRule>
  </conditionalFormatting>
  <conditionalFormatting sqref="AG65:AH65">
    <cfRule type="cellIs" dxfId="62" priority="24" operator="greaterThan">
      <formula>1</formula>
    </cfRule>
  </conditionalFormatting>
  <conditionalFormatting sqref="AM65:AN65">
    <cfRule type="cellIs" dxfId="61" priority="25" operator="greaterThan">
      <formula>1</formula>
    </cfRule>
  </conditionalFormatting>
  <conditionalFormatting sqref="AO65:AP65">
    <cfRule type="cellIs" dxfId="60" priority="26" operator="greaterThan">
      <formula>1</formula>
    </cfRule>
  </conditionalFormatting>
  <conditionalFormatting sqref="I65">
    <cfRule type="cellIs" dxfId="59" priority="27" operator="greaterThan">
      <formula>1</formula>
    </cfRule>
  </conditionalFormatting>
  <conditionalFormatting sqref="H65">
    <cfRule type="cellIs" dxfId="58" priority="28" operator="greaterThan">
      <formula>1</formula>
    </cfRule>
  </conditionalFormatting>
  <conditionalFormatting sqref="AE65:AF65">
    <cfRule type="cellIs" dxfId="57" priority="29" operator="greaterThan">
      <formula>1</formula>
    </cfRule>
  </conditionalFormatting>
  <pageMargins left="0.45" right="0.2" top="2" bottom="0.25" header="0.51180555555555496" footer="0.51180555555555496"/>
  <pageSetup scale="81" firstPageNumber="0"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64A2"/>
  </sheetPr>
  <dimension ref="A1:BJ68"/>
  <sheetViews>
    <sheetView topLeftCell="R7" zoomScale="66" zoomScaleNormal="66" workbookViewId="0">
      <selection activeCell="R31" sqref="R31:S31"/>
    </sheetView>
  </sheetViews>
  <sheetFormatPr baseColWidth="10" defaultColWidth="9.140625" defaultRowHeight="15"/>
  <cols>
    <col min="1" max="2" width="9.140625" customWidth="1"/>
    <col min="3" max="3" width="18.42578125" customWidth="1"/>
    <col min="4" max="4" width="14.140625" customWidth="1"/>
    <col min="5" max="11" width="9.140625" customWidth="1"/>
    <col min="12" max="12" width="9.140625" style="126" customWidth="1"/>
    <col min="13" max="32" width="9.140625" customWidth="1"/>
    <col min="33" max="33" width="7.85546875" customWidth="1"/>
    <col min="34" max="34" width="8.7109375" customWidth="1"/>
    <col min="35" max="43" width="9.140625" customWidth="1"/>
    <col min="44" max="44" width="15.42578125" customWidth="1"/>
    <col min="45" max="45" width="6.42578125" customWidth="1"/>
    <col min="46" max="1026" width="9.140625" customWidth="1"/>
  </cols>
  <sheetData>
    <row r="1" spans="1:55">
      <c r="A1">
        <v>58</v>
      </c>
      <c r="B1">
        <v>35</v>
      </c>
      <c r="C1">
        <v>45</v>
      </c>
      <c r="D1">
        <v>48</v>
      </c>
      <c r="E1">
        <v>49</v>
      </c>
      <c r="F1">
        <v>51</v>
      </c>
      <c r="G1">
        <v>53</v>
      </c>
      <c r="H1">
        <v>54</v>
      </c>
      <c r="I1">
        <v>56</v>
      </c>
      <c r="J1">
        <v>0</v>
      </c>
      <c r="K1">
        <v>0</v>
      </c>
      <c r="L1" s="126">
        <v>0</v>
      </c>
    </row>
    <row r="2" spans="1:55" ht="21.75" thickBot="1">
      <c r="D2" s="261"/>
      <c r="E2" s="180"/>
      <c r="F2" s="262"/>
      <c r="G2" s="180"/>
      <c r="H2" s="264"/>
      <c r="I2" s="262"/>
      <c r="J2" s="265"/>
      <c r="Q2" t="str">
        <f>+Timetable6!W44</f>
        <v>Time Table 36C</v>
      </c>
      <c r="T2" t="s">
        <v>145</v>
      </c>
    </row>
    <row r="3" spans="1:55" ht="15.75">
      <c r="A3" t="s">
        <v>114</v>
      </c>
      <c r="B3" t="s">
        <v>115</v>
      </c>
      <c r="C3" t="s">
        <v>12</v>
      </c>
      <c r="D3" s="574" t="s">
        <v>16</v>
      </c>
      <c r="E3" s="575" t="s">
        <v>30</v>
      </c>
      <c r="F3" s="575" t="s">
        <v>180</v>
      </c>
      <c r="G3" s="575" t="s">
        <v>126</v>
      </c>
      <c r="H3" s="576" t="s">
        <v>23</v>
      </c>
      <c r="I3" s="577" t="s">
        <v>94</v>
      </c>
      <c r="J3" s="576"/>
      <c r="K3" s="576"/>
      <c r="L3" s="577"/>
      <c r="M3" s="137"/>
    </row>
    <row r="4" spans="1:55">
      <c r="A4" s="75" t="str">
        <f>+Timetable6!BO72</f>
        <v>Y</v>
      </c>
      <c r="B4" s="123">
        <f t="shared" ref="B4:B19" ca="1" si="0">INDIRECT("Timetable6!"&amp;$A4&amp;B$1)</f>
        <v>0</v>
      </c>
      <c r="C4" s="123" t="str">
        <f t="shared" ref="C4:C19" ca="1" si="1">CONCATENATE(INDIRECT("Timetable6!"&amp;$A4&amp;A$1)," ",INDIRECT("Timetable6!"&amp;$A4&amp;C$1))</f>
        <v xml:space="preserve"> 4</v>
      </c>
      <c r="D4" s="124">
        <f ca="1">INDIRECT("Timetable6!"&amp;$A4&amp;D$1)</f>
        <v>0.31150641025641057</v>
      </c>
      <c r="E4" s="124">
        <f t="shared" ref="E4:L4" ca="1" si="2">INDIRECT("Timetable6!"&amp;$A4&amp;E$1)</f>
        <v>0.30958333333333365</v>
      </c>
      <c r="F4" s="124">
        <f t="shared" ca="1" si="2"/>
        <v>0.30399572649572681</v>
      </c>
      <c r="G4" s="124">
        <f t="shared" ca="1" si="2"/>
        <v>0.30091880341880373</v>
      </c>
      <c r="H4" s="124">
        <f t="shared" ca="1" si="2"/>
        <v>0.29610042735042769</v>
      </c>
      <c r="I4" s="124">
        <f t="shared" ca="1" si="2"/>
        <v>0.29166666666666702</v>
      </c>
      <c r="J4" s="124" t="e">
        <f t="shared" ca="1" si="2"/>
        <v>#REF!</v>
      </c>
      <c r="K4" s="124" t="e">
        <f t="shared" ca="1" si="2"/>
        <v>#REF!</v>
      </c>
      <c r="L4" s="124" t="e">
        <f t="shared" ca="1" si="2"/>
        <v>#REF!</v>
      </c>
      <c r="M4" s="138">
        <f ca="1">MIN(D4:I4)</f>
        <v>0.29166666666666702</v>
      </c>
      <c r="N4" s="141">
        <f t="shared" ref="N4:N19" ca="1" si="3">INDIRECT("Timetable6!"&amp;$A4&amp;C$1)</f>
        <v>4</v>
      </c>
    </row>
    <row r="5" spans="1:55">
      <c r="A5" s="75" t="str">
        <f>+Timetable6!BO73</f>
        <v>T</v>
      </c>
      <c r="B5" s="123">
        <f t="shared" ca="1" si="0"/>
        <v>0</v>
      </c>
      <c r="C5" s="123" t="str">
        <f t="shared" ca="1" si="1"/>
        <v xml:space="preserve"> 5</v>
      </c>
      <c r="D5" s="124">
        <f t="shared" ref="D5:L15" ca="1" si="4">INDIRECT("Timetable6!"&amp;$A5&amp;D$1)</f>
        <v>0.30208333333333331</v>
      </c>
      <c r="E5" s="124">
        <f t="shared" ca="1" si="4"/>
        <v>0.30747863247863244</v>
      </c>
      <c r="F5" s="124">
        <f t="shared" ca="1" si="4"/>
        <v>0.31036324786324782</v>
      </c>
      <c r="G5" s="124">
        <f t="shared" ca="1" si="4"/>
        <v>0.3134401709401709</v>
      </c>
      <c r="H5" s="124">
        <f t="shared" ca="1" si="4"/>
        <v>0.3191239316239316</v>
      </c>
      <c r="I5" s="124">
        <f t="shared" ca="1" si="4"/>
        <v>0.32008547008547006</v>
      </c>
      <c r="J5" s="124" t="e">
        <f t="shared" ca="1" si="4"/>
        <v>#REF!</v>
      </c>
      <c r="K5" s="124" t="e">
        <f t="shared" ca="1" si="4"/>
        <v>#REF!</v>
      </c>
      <c r="L5" s="124" t="e">
        <f t="shared" ca="1" si="4"/>
        <v>#REF!</v>
      </c>
      <c r="M5" s="138">
        <f t="shared" ref="M5:M15" ca="1" si="5">MIN(D5:I5)</f>
        <v>0.30208333333333331</v>
      </c>
      <c r="N5" s="141">
        <f t="shared" ca="1" si="3"/>
        <v>5</v>
      </c>
    </row>
    <row r="6" spans="1:55">
      <c r="A6" s="75" t="str">
        <f>+Timetable6!BO74</f>
        <v>AC</v>
      </c>
      <c r="B6" s="123">
        <f t="shared" ca="1" si="0"/>
        <v>0</v>
      </c>
      <c r="C6" s="123" t="str">
        <f t="shared" ca="1" si="1"/>
        <v xml:space="preserve"> 82</v>
      </c>
      <c r="D6" s="124">
        <f t="shared" ca="1" si="4"/>
        <v>0.37053418803418803</v>
      </c>
      <c r="E6" s="124">
        <f t="shared" ca="1" si="4"/>
        <v>0.36861111111111111</v>
      </c>
      <c r="F6" s="124">
        <f t="shared" ca="1" si="4"/>
        <v>0.36649572649572648</v>
      </c>
      <c r="G6" s="124">
        <f t="shared" ca="1" si="4"/>
        <v>0.36341880341880339</v>
      </c>
      <c r="H6" s="124">
        <f t="shared" ca="1" si="4"/>
        <v>0.36207264957264956</v>
      </c>
      <c r="I6" s="124">
        <f t="shared" ca="1" si="4"/>
        <v>0.3611111111111111</v>
      </c>
      <c r="J6" s="124" t="e">
        <f t="shared" ca="1" si="4"/>
        <v>#REF!</v>
      </c>
      <c r="K6" s="124" t="e">
        <f t="shared" ca="1" si="4"/>
        <v>#REF!</v>
      </c>
      <c r="L6" s="124" t="e">
        <f t="shared" ca="1" si="4"/>
        <v>#REF!</v>
      </c>
      <c r="M6" s="138">
        <f t="shared" ca="1" si="5"/>
        <v>0.3611111111111111</v>
      </c>
      <c r="N6" s="141">
        <f t="shared" ca="1" si="3"/>
        <v>82</v>
      </c>
    </row>
    <row r="7" spans="1:55">
      <c r="A7" s="75" t="str">
        <f>+Timetable6!BO75</f>
        <v>J</v>
      </c>
      <c r="B7" s="123">
        <f t="shared" ca="1" si="0"/>
        <v>0</v>
      </c>
      <c r="C7" s="123" t="str">
        <f t="shared" ca="1" si="1"/>
        <v xml:space="preserve"> 23</v>
      </c>
      <c r="D7" s="124">
        <f t="shared" ca="1" si="4"/>
        <v>0.39583333333333331</v>
      </c>
      <c r="E7" s="124">
        <f t="shared" ca="1" si="4"/>
        <v>0.3989583333333333</v>
      </c>
      <c r="F7" s="124">
        <f t="shared" ca="1" si="4"/>
        <v>0.40364583333333331</v>
      </c>
      <c r="G7" s="124">
        <f t="shared" ca="1" si="4"/>
        <v>0.40864583333333332</v>
      </c>
      <c r="H7" s="124">
        <f t="shared" ca="1" si="4"/>
        <v>0.41223958333333333</v>
      </c>
      <c r="I7" s="124">
        <f t="shared" ca="1" si="4"/>
        <v>0.41380208333333335</v>
      </c>
      <c r="J7" s="124" t="e">
        <f t="shared" ca="1" si="4"/>
        <v>#REF!</v>
      </c>
      <c r="K7" s="124" t="e">
        <f t="shared" ca="1" si="4"/>
        <v>#REF!</v>
      </c>
      <c r="L7" s="124" t="e">
        <f t="shared" ca="1" si="4"/>
        <v>#REF!</v>
      </c>
      <c r="M7" s="138">
        <f t="shared" ca="1" si="5"/>
        <v>0.39583333333333331</v>
      </c>
      <c r="N7" s="141">
        <f t="shared" ca="1" si="3"/>
        <v>23</v>
      </c>
    </row>
    <row r="8" spans="1:55">
      <c r="A8" s="75" t="str">
        <f>+Timetable6!BO76</f>
        <v>N</v>
      </c>
      <c r="B8" s="123">
        <f t="shared" ca="1" si="0"/>
        <v>0</v>
      </c>
      <c r="C8" s="123" t="str">
        <f t="shared" ca="1" si="1"/>
        <v xml:space="preserve"> 31</v>
      </c>
      <c r="D8" s="124"/>
      <c r="E8" s="124"/>
      <c r="F8" s="124"/>
      <c r="G8" s="124">
        <f t="shared" ca="1" si="4"/>
        <v>0.42166666666666669</v>
      </c>
      <c r="H8" s="124">
        <f t="shared" ca="1" si="4"/>
        <v>0.4252604166666667</v>
      </c>
      <c r="I8" s="124"/>
      <c r="J8" s="124" t="e">
        <f t="shared" ca="1" si="4"/>
        <v>#REF!</v>
      </c>
      <c r="K8" s="124" t="e">
        <f t="shared" ca="1" si="4"/>
        <v>#REF!</v>
      </c>
      <c r="L8" s="124" t="e">
        <f t="shared" ca="1" si="4"/>
        <v>#REF!</v>
      </c>
      <c r="M8" s="138">
        <f t="shared" ca="1" si="5"/>
        <v>0.42166666666666669</v>
      </c>
      <c r="N8" s="141">
        <f t="shared" ca="1" si="3"/>
        <v>31</v>
      </c>
      <c r="BC8" s="124" t="s">
        <v>146</v>
      </c>
    </row>
    <row r="9" spans="1:55">
      <c r="A9" s="75" t="str">
        <f>+Timetable6!BO77</f>
        <v>AE</v>
      </c>
      <c r="B9" s="123">
        <f t="shared" ca="1" si="0"/>
        <v>0</v>
      </c>
      <c r="C9" s="123" t="str">
        <f t="shared" ca="1" si="1"/>
        <v xml:space="preserve"> 36</v>
      </c>
      <c r="D9" s="124"/>
      <c r="E9" s="124"/>
      <c r="F9" s="124"/>
      <c r="G9" s="124">
        <f t="shared" ca="1" si="4"/>
        <v>0.43918402777777776</v>
      </c>
      <c r="H9" s="124">
        <f t="shared" ca="1" si="4"/>
        <v>0.43559027777777776</v>
      </c>
      <c r="I9" s="124"/>
      <c r="J9" s="124" t="e">
        <f t="shared" ca="1" si="4"/>
        <v>#REF!</v>
      </c>
      <c r="K9" s="124" t="e">
        <f t="shared" ca="1" si="4"/>
        <v>#REF!</v>
      </c>
      <c r="L9" s="124" t="e">
        <f t="shared" ca="1" si="4"/>
        <v>#REF!</v>
      </c>
      <c r="M9" s="138">
        <f t="shared" ca="1" si="5"/>
        <v>0.43559027777777776</v>
      </c>
      <c r="N9" s="141">
        <f t="shared" ca="1" si="3"/>
        <v>36</v>
      </c>
      <c r="BC9" t="s">
        <v>30</v>
      </c>
    </row>
    <row r="10" spans="1:55">
      <c r="A10" s="75" t="str">
        <f>+Timetable6!BO78</f>
        <v>P</v>
      </c>
      <c r="B10" s="123">
        <f t="shared" ca="1" si="0"/>
        <v>0</v>
      </c>
      <c r="C10" s="123" t="str">
        <f t="shared" ca="1" si="1"/>
        <v xml:space="preserve"> 89</v>
      </c>
      <c r="D10" s="124">
        <f t="shared" ca="1" si="4"/>
        <v>0.4375</v>
      </c>
      <c r="E10" s="124">
        <f t="shared" ca="1" si="4"/>
        <v>0.43942307692307692</v>
      </c>
      <c r="F10" s="124">
        <f t="shared" ca="1" si="4"/>
        <v>0.44230769230769229</v>
      </c>
      <c r="G10" s="124">
        <f t="shared" ca="1" si="4"/>
        <v>0.44538461538461538</v>
      </c>
      <c r="H10" s="124">
        <f t="shared" ca="1" si="4"/>
        <v>0.44759615384615387</v>
      </c>
      <c r="I10" s="124">
        <f t="shared" ca="1" si="4"/>
        <v>0.44855769230769232</v>
      </c>
      <c r="J10" s="124" t="e">
        <f t="shared" ca="1" si="4"/>
        <v>#REF!</v>
      </c>
      <c r="K10" s="124" t="e">
        <f t="shared" ca="1" si="4"/>
        <v>#REF!</v>
      </c>
      <c r="L10" s="124" t="e">
        <f t="shared" ca="1" si="4"/>
        <v>#REF!</v>
      </c>
      <c r="M10" s="138">
        <f t="shared" ca="1" si="5"/>
        <v>0.4375</v>
      </c>
      <c r="N10" s="141">
        <f t="shared" ca="1" si="3"/>
        <v>89</v>
      </c>
      <c r="BC10" t="s">
        <v>94</v>
      </c>
    </row>
    <row r="11" spans="1:55">
      <c r="A11" s="75" t="str">
        <f>+Timetable6!BO79</f>
        <v>AG</v>
      </c>
      <c r="B11" s="123">
        <f t="shared" ca="1" si="0"/>
        <v>0</v>
      </c>
      <c r="C11" s="123" t="str">
        <f t="shared" ca="1" si="1"/>
        <v xml:space="preserve"> 42</v>
      </c>
      <c r="D11" s="124"/>
      <c r="E11" s="124"/>
      <c r="F11" s="124">
        <f t="shared" ca="1" si="4"/>
        <v>0.45291666666666669</v>
      </c>
      <c r="G11" s="124"/>
      <c r="H11" s="124"/>
      <c r="I11" s="124"/>
      <c r="J11" s="124" t="e">
        <f t="shared" ca="1" si="4"/>
        <v>#REF!</v>
      </c>
      <c r="K11" s="124" t="e">
        <f t="shared" ca="1" si="4"/>
        <v>#REF!</v>
      </c>
      <c r="L11" s="124" t="e">
        <f t="shared" ca="1" si="4"/>
        <v>#REF!</v>
      </c>
      <c r="M11" s="138">
        <f t="shared" ca="1" si="5"/>
        <v>0.45291666666666669</v>
      </c>
      <c r="N11" s="141">
        <f t="shared" ca="1" si="3"/>
        <v>42</v>
      </c>
      <c r="BC11" t="s">
        <v>147</v>
      </c>
    </row>
    <row r="12" spans="1:55">
      <c r="A12" s="75" t="str">
        <f>+Timetable6!BO80</f>
        <v>AI</v>
      </c>
      <c r="B12" s="123">
        <f t="shared" ca="1" si="0"/>
        <v>0</v>
      </c>
      <c r="C12" s="123" t="str">
        <f t="shared" ca="1" si="1"/>
        <v xml:space="preserve"> 26</v>
      </c>
      <c r="D12" s="124">
        <f t="shared" ca="1" si="4"/>
        <v>0.48407407407407399</v>
      </c>
      <c r="E12" s="124">
        <f t="shared" ca="1" si="4"/>
        <v>0.480949074074074</v>
      </c>
      <c r="F12" s="124">
        <f t="shared" ca="1" si="4"/>
        <v>0.4705671296296296</v>
      </c>
      <c r="G12" s="124">
        <f t="shared" ca="1" si="4"/>
        <v>0.46556712962962959</v>
      </c>
      <c r="H12" s="124">
        <f t="shared" ca="1" si="4"/>
        <v>0.45643518518518517</v>
      </c>
      <c r="I12" s="124">
        <f t="shared" ca="1" si="4"/>
        <v>0.45140046296296293</v>
      </c>
      <c r="J12" s="124" t="e">
        <f t="shared" ca="1" si="4"/>
        <v>#REF!</v>
      </c>
      <c r="K12" s="124" t="e">
        <f t="shared" ca="1" si="4"/>
        <v>#REF!</v>
      </c>
      <c r="L12" s="124" t="e">
        <f t="shared" ca="1" si="4"/>
        <v>#REF!</v>
      </c>
      <c r="M12" s="138">
        <f t="shared" ca="1" si="5"/>
        <v>0.45140046296296293</v>
      </c>
      <c r="N12" s="141">
        <f t="shared" ca="1" si="3"/>
        <v>26</v>
      </c>
      <c r="BC12" t="s">
        <v>23</v>
      </c>
    </row>
    <row r="13" spans="1:55">
      <c r="A13" s="75" t="str">
        <f>+Timetable6!BO81</f>
        <v>L</v>
      </c>
      <c r="B13" s="123">
        <f t="shared" ca="1" si="0"/>
        <v>0</v>
      </c>
      <c r="C13" s="123" t="str">
        <f t="shared" ca="1" si="1"/>
        <v xml:space="preserve"> 45</v>
      </c>
      <c r="D13" s="124"/>
      <c r="E13" s="124"/>
      <c r="F13" s="124">
        <f t="shared" ca="1" si="4"/>
        <v>0.46996527777777775</v>
      </c>
      <c r="G13" s="124"/>
      <c r="H13" s="124"/>
      <c r="I13" s="124"/>
      <c r="J13" s="124" t="e">
        <f t="shared" ca="1" si="4"/>
        <v>#REF!</v>
      </c>
      <c r="K13" s="124" t="e">
        <f t="shared" ca="1" si="4"/>
        <v>#REF!</v>
      </c>
      <c r="L13" s="124" t="e">
        <f t="shared" ca="1" si="4"/>
        <v>#REF!</v>
      </c>
      <c r="M13" s="138">
        <f t="shared" ca="1" si="5"/>
        <v>0.46996527777777775</v>
      </c>
      <c r="N13" s="141">
        <f t="shared" ca="1" si="3"/>
        <v>45</v>
      </c>
      <c r="BC13" t="s">
        <v>148</v>
      </c>
    </row>
    <row r="14" spans="1:55">
      <c r="A14" s="75" t="str">
        <f>+Timetable6!BO82</f>
        <v>R</v>
      </c>
      <c r="B14" s="123">
        <f t="shared" ca="1" si="0"/>
        <v>0</v>
      </c>
      <c r="C14" s="123" t="str">
        <f t="shared" ca="1" si="1"/>
        <v xml:space="preserve"> 7</v>
      </c>
      <c r="D14" s="124">
        <f t="shared" ca="1" si="4"/>
        <v>0.47569444444444442</v>
      </c>
      <c r="E14" s="124">
        <f t="shared" ca="1" si="4"/>
        <v>0.48108974358974355</v>
      </c>
      <c r="F14" s="124">
        <f t="shared" ca="1" si="4"/>
        <v>0.48397435897435892</v>
      </c>
      <c r="G14" s="124">
        <f t="shared" ca="1" si="4"/>
        <v>0.48705128205128201</v>
      </c>
      <c r="H14" s="124">
        <f t="shared" ca="1" si="4"/>
        <v>0.49273504273504271</v>
      </c>
      <c r="I14" s="124">
        <f t="shared" ca="1" si="4"/>
        <v>0.49369658119658116</v>
      </c>
      <c r="J14" s="124" t="e">
        <f t="shared" ca="1" si="4"/>
        <v>#REF!</v>
      </c>
      <c r="K14" s="124" t="e">
        <f t="shared" ca="1" si="4"/>
        <v>#REF!</v>
      </c>
      <c r="L14" s="124" t="e">
        <f t="shared" ca="1" si="4"/>
        <v>#REF!</v>
      </c>
      <c r="M14" s="138">
        <f t="shared" ca="1" si="5"/>
        <v>0.47569444444444442</v>
      </c>
      <c r="N14" s="141">
        <f t="shared" ca="1" si="3"/>
        <v>7</v>
      </c>
      <c r="BC14" t="s">
        <v>125</v>
      </c>
    </row>
    <row r="15" spans="1:55">
      <c r="A15" s="75" t="str">
        <f>+Timetable6!BO83</f>
        <v>AA</v>
      </c>
      <c r="B15" s="123">
        <f t="shared" ca="1" si="0"/>
        <v>0</v>
      </c>
      <c r="C15" s="123" t="str">
        <f t="shared" ca="1" si="1"/>
        <v xml:space="preserve"> 8</v>
      </c>
      <c r="D15" s="124">
        <f t="shared" ca="1" si="4"/>
        <v>0.49900641025641024</v>
      </c>
      <c r="E15" s="124">
        <f t="shared" ca="1" si="4"/>
        <v>0.49708333333333332</v>
      </c>
      <c r="F15" s="124">
        <f t="shared" ca="1" si="4"/>
        <v>0.49149572649572648</v>
      </c>
      <c r="G15" s="124">
        <f t="shared" ca="1" si="4"/>
        <v>0.48841880341880339</v>
      </c>
      <c r="H15" s="124">
        <f t="shared" ca="1" si="4"/>
        <v>0.48360042735042735</v>
      </c>
      <c r="I15" s="124">
        <f t="shared" ca="1" si="4"/>
        <v>0.47916666666666669</v>
      </c>
      <c r="J15" s="124" t="e">
        <f t="shared" ca="1" si="4"/>
        <v>#REF!</v>
      </c>
      <c r="K15" s="124" t="e">
        <f t="shared" ca="1" si="4"/>
        <v>#REF!</v>
      </c>
      <c r="L15" s="124" t="e">
        <f t="shared" ca="1" si="4"/>
        <v>#REF!</v>
      </c>
      <c r="M15" s="138">
        <f t="shared" ca="1" si="5"/>
        <v>0.47916666666666669</v>
      </c>
      <c r="N15" s="141">
        <f t="shared" ca="1" si="3"/>
        <v>8</v>
      </c>
      <c r="BC15" t="s">
        <v>16</v>
      </c>
    </row>
    <row r="16" spans="1:55">
      <c r="A16" s="75" t="str">
        <f>+Timetable6!BO84</f>
        <v>H</v>
      </c>
      <c r="B16" s="123">
        <f t="shared" ca="1" si="0"/>
        <v>0</v>
      </c>
      <c r="C16" s="123" t="str">
        <f t="shared" ca="1" si="1"/>
        <v xml:space="preserve"> 227</v>
      </c>
      <c r="D16" s="124"/>
      <c r="E16" s="124"/>
      <c r="F16" s="124"/>
      <c r="G16" s="124"/>
      <c r="H16" s="124"/>
      <c r="I16" s="124"/>
      <c r="J16" s="124"/>
      <c r="K16" s="124"/>
      <c r="L16" s="124"/>
      <c r="M16" s="138">
        <f>MIN(D16:K16)</f>
        <v>0</v>
      </c>
      <c r="N16" s="141">
        <f t="shared" ca="1" si="3"/>
        <v>227</v>
      </c>
    </row>
    <row r="17" spans="1:62">
      <c r="A17" s="75" t="str">
        <f>+Timetable6!BO85</f>
        <v>F</v>
      </c>
      <c r="B17" s="123">
        <f t="shared" ca="1" si="0"/>
        <v>0</v>
      </c>
      <c r="C17" s="123" t="str">
        <f t="shared" ca="1" si="1"/>
        <v xml:space="preserve"> 105</v>
      </c>
      <c r="D17" s="124"/>
      <c r="E17" s="124"/>
      <c r="F17" s="124"/>
      <c r="G17" s="124"/>
      <c r="H17" s="124"/>
      <c r="I17" s="124"/>
      <c r="J17" s="124"/>
      <c r="K17" s="124"/>
      <c r="L17" s="124"/>
      <c r="M17" s="138">
        <f>MIN(D17:K17)</f>
        <v>0</v>
      </c>
      <c r="N17" s="141">
        <f t="shared" ca="1" si="3"/>
        <v>105</v>
      </c>
      <c r="BC17" s="124" t="s">
        <v>146</v>
      </c>
      <c r="BD17" t="s">
        <v>30</v>
      </c>
      <c r="BE17" t="s">
        <v>94</v>
      </c>
      <c r="BF17" t="s">
        <v>147</v>
      </c>
      <c r="BG17" t="s">
        <v>23</v>
      </c>
      <c r="BH17" t="s">
        <v>148</v>
      </c>
      <c r="BI17" t="s">
        <v>125</v>
      </c>
      <c r="BJ17" t="s">
        <v>16</v>
      </c>
    </row>
    <row r="18" spans="1:62">
      <c r="A18" s="75" t="str">
        <f>+Timetable6!BO86</f>
        <v>AK</v>
      </c>
      <c r="B18" s="123">
        <f t="shared" ca="1" si="0"/>
        <v>0</v>
      </c>
      <c r="C18" s="123" t="str">
        <f t="shared" ca="1" si="1"/>
        <v xml:space="preserve"> 812</v>
      </c>
      <c r="D18" s="124"/>
      <c r="E18" s="124"/>
      <c r="F18" s="124"/>
      <c r="G18" s="124"/>
      <c r="H18" s="124"/>
      <c r="I18" s="124"/>
      <c r="J18" s="124"/>
      <c r="K18" s="124"/>
      <c r="L18" s="124"/>
      <c r="M18" s="138">
        <f>MIN(D18:K18)</f>
        <v>0</v>
      </c>
      <c r="N18" s="141">
        <f t="shared" ca="1" si="3"/>
        <v>812</v>
      </c>
    </row>
    <row r="19" spans="1:62">
      <c r="A19" s="75" t="str">
        <f>+Timetable6!BO87</f>
        <v>AM</v>
      </c>
      <c r="B19" s="123">
        <f t="shared" ca="1" si="0"/>
        <v>0</v>
      </c>
      <c r="C19" s="123" t="str">
        <f t="shared" ca="1" si="1"/>
        <v xml:space="preserve"> 806</v>
      </c>
      <c r="D19" s="124"/>
      <c r="E19" s="124"/>
      <c r="F19" s="124"/>
      <c r="G19" s="124"/>
      <c r="H19" s="124"/>
      <c r="I19" s="124"/>
      <c r="J19" s="124"/>
      <c r="K19" s="124"/>
      <c r="L19" s="124"/>
      <c r="M19" s="138">
        <f>MIN(D19:K19)</f>
        <v>0</v>
      </c>
      <c r="N19" s="141">
        <f t="shared" ca="1" si="3"/>
        <v>806</v>
      </c>
    </row>
    <row r="20" spans="1:62" ht="15.75" customHeight="1">
      <c r="BC20" t="str">
        <f>+BC15</f>
        <v>Parkwater</v>
      </c>
      <c r="BD20" t="str">
        <f>+BC14</f>
        <v>Mesa</v>
      </c>
      <c r="BE20" t="str">
        <f>+BC13</f>
        <v>Sussex</v>
      </c>
      <c r="BF20" t="str">
        <f>+BC12</f>
        <v>Cascade</v>
      </c>
      <c r="BG20" t="str">
        <f>+BC11</f>
        <v>Hoquiam Wye</v>
      </c>
      <c r="BH20" t="str">
        <f>+BC10</f>
        <v>Centralia</v>
      </c>
      <c r="BI20" t="str">
        <f>+BC9</f>
        <v>Hoquiam</v>
      </c>
      <c r="BJ20" s="124" t="str">
        <f>+BC8</f>
        <v>Trunklaid Valley</v>
      </c>
    </row>
    <row r="22" spans="1:62" ht="21">
      <c r="A22" s="75"/>
      <c r="B22" s="123"/>
      <c r="C22" s="123"/>
      <c r="D22" s="261"/>
      <c r="E22" s="228"/>
      <c r="F22" s="262"/>
      <c r="G22" s="180"/>
      <c r="H22" s="262"/>
      <c r="I22" s="233"/>
      <c r="J22" s="238"/>
      <c r="K22" s="238"/>
      <c r="L22" s="222"/>
    </row>
    <row r="23" spans="1:62">
      <c r="A23" s="75"/>
      <c r="B23" s="123"/>
      <c r="C23" s="123"/>
    </row>
    <row r="24" spans="1:62">
      <c r="A24" s="75"/>
      <c r="B24" s="123"/>
      <c r="C24" s="123"/>
    </row>
    <row r="25" spans="1:62">
      <c r="A25" s="75"/>
      <c r="B25" s="123"/>
      <c r="C25" s="123"/>
    </row>
    <row r="26" spans="1:62">
      <c r="A26" s="75"/>
      <c r="B26" s="123"/>
      <c r="C26" s="123"/>
    </row>
    <row r="27" spans="1:62">
      <c r="A27" s="75"/>
      <c r="B27" s="123"/>
      <c r="C27" s="123"/>
    </row>
    <row r="28" spans="1:62">
      <c r="A28" s="75"/>
      <c r="B28" s="123"/>
      <c r="C28" s="123"/>
    </row>
    <row r="29" spans="1:62">
      <c r="A29" s="75"/>
      <c r="B29" s="123"/>
      <c r="C29" s="123"/>
    </row>
    <row r="30" spans="1:62">
      <c r="A30" s="75"/>
      <c r="B30" s="123"/>
      <c r="C30" s="123"/>
    </row>
    <row r="31" spans="1:62">
      <c r="A31" s="75"/>
      <c r="B31" s="123"/>
      <c r="C31" s="123"/>
    </row>
    <row r="32" spans="1:62">
      <c r="A32" s="75"/>
      <c r="B32" s="123"/>
      <c r="C32" s="123"/>
    </row>
    <row r="33" spans="1:54">
      <c r="B33" s="141"/>
      <c r="C33" s="123"/>
    </row>
    <row r="38" spans="1:54">
      <c r="B38" s="49" t="s">
        <v>117</v>
      </c>
      <c r="C38" s="49"/>
      <c r="D38" s="49"/>
    </row>
    <row r="39" spans="1:54">
      <c r="C39" s="80"/>
      <c r="D39" s="80"/>
      <c r="E39" s="80"/>
      <c r="F39" s="80"/>
      <c r="G39" s="80"/>
      <c r="H39" s="80"/>
      <c r="AA39" s="80"/>
      <c r="AB39" s="80"/>
      <c r="AC39" s="80"/>
      <c r="AD39" s="80"/>
      <c r="AE39" s="80"/>
      <c r="AF39" s="80"/>
      <c r="AG39" s="80"/>
      <c r="AH39" s="80"/>
      <c r="AI39" s="80"/>
      <c r="AJ39" s="80"/>
      <c r="AK39" s="80"/>
      <c r="AL39" s="80"/>
    </row>
    <row r="40" spans="1:54">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V40" t="s">
        <v>149</v>
      </c>
    </row>
    <row r="41" spans="1:54">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Q41" s="80" t="s">
        <v>150</v>
      </c>
      <c r="AT41" s="168"/>
    </row>
    <row r="42" spans="1:54">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266"/>
      <c r="AL42" s="148">
        <f t="shared" ref="AL42:AL53" ca="1" si="6">+H4</f>
        <v>0.29610042735042769</v>
      </c>
      <c r="AN42">
        <f t="shared" ref="AN42:AN61" ca="1" si="7">RANK(AL42,$AL$42:$AL$61)</f>
        <v>10</v>
      </c>
      <c r="AO42" s="123">
        <f t="shared" ref="AO42:AO55" si="8">+AJ42</f>
        <v>0</v>
      </c>
      <c r="AP42" s="124">
        <f t="shared" ref="AP42:AP61" ca="1" si="9">+AL42</f>
        <v>0.29610042735042769</v>
      </c>
      <c r="AQ42">
        <v>20</v>
      </c>
      <c r="AR42" t="e">
        <f t="shared" ref="AR42:AR61" ca="1" si="10">VLOOKUP($AQ42,$AN$42:$AP$61,2,0)</f>
        <v>#N/A</v>
      </c>
      <c r="AS42" s="148" t="e">
        <f t="shared" ref="AS42:AS61" ca="1" si="11">VLOOKUP($AQ42,$AN$42:$AP$61,3,0)</f>
        <v>#N/A</v>
      </c>
      <c r="AT42" s="168"/>
      <c r="AU42">
        <f t="shared" ref="AU42:AU61" ca="1" si="12">RANK(AW42,$AW$42:$AW$61)</f>
        <v>12</v>
      </c>
      <c r="AV42" s="267">
        <f t="shared" ref="AV42:AV55" si="13">+AJ42</f>
        <v>0</v>
      </c>
      <c r="AW42" s="124">
        <f t="shared" ref="AW42:AW61" ca="1" si="14">+M4</f>
        <v>0.29166666666666702</v>
      </c>
      <c r="AY42">
        <v>16</v>
      </c>
      <c r="AZ42" s="268" t="e">
        <f t="shared" ref="AZ42:AZ61" ca="1" si="15">VLOOKUP($AY42,$AU$42:$AW$61,2,0)</f>
        <v>#N/A</v>
      </c>
      <c r="BA42" s="124" t="e">
        <f t="shared" ref="BA42:BA61" ca="1" si="16">VLOOKUP($AY42,$AU$42:$AW$61,3,0)</f>
        <v>#N/A</v>
      </c>
      <c r="BB42">
        <v>1</v>
      </c>
    </row>
    <row r="43" spans="1:54">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266">
        <f t="shared" ref="AJ43:AJ48" ca="1" si="17">+N4</f>
        <v>4</v>
      </c>
      <c r="AL43" s="148">
        <f t="shared" ca="1" si="6"/>
        <v>0.3191239316239316</v>
      </c>
      <c r="AN43">
        <f t="shared" ca="1" si="7"/>
        <v>9</v>
      </c>
      <c r="AO43" s="123">
        <f t="shared" ca="1" si="8"/>
        <v>4</v>
      </c>
      <c r="AP43" s="124">
        <f t="shared" ca="1" si="9"/>
        <v>0.3191239316239316</v>
      </c>
      <c r="AQ43">
        <v>19</v>
      </c>
      <c r="AR43" t="e">
        <f t="shared" ca="1" si="10"/>
        <v>#N/A</v>
      </c>
      <c r="AS43" s="148" t="e">
        <f t="shared" ca="1" si="11"/>
        <v>#N/A</v>
      </c>
      <c r="AT43" s="168"/>
      <c r="AU43">
        <f t="shared" ca="1" si="12"/>
        <v>11</v>
      </c>
      <c r="AV43" s="267">
        <f t="shared" ca="1" si="13"/>
        <v>4</v>
      </c>
      <c r="AW43" s="124">
        <f t="shared" ca="1" si="14"/>
        <v>0.30208333333333331</v>
      </c>
      <c r="AY43">
        <v>15</v>
      </c>
      <c r="AZ43" s="268" t="e">
        <f t="shared" ca="1" si="15"/>
        <v>#N/A</v>
      </c>
      <c r="BA43" s="124" t="e">
        <f t="shared" ca="1" si="16"/>
        <v>#N/A</v>
      </c>
      <c r="BB43">
        <v>2</v>
      </c>
    </row>
    <row r="44" spans="1:54">
      <c r="A44" s="80"/>
      <c r="B44" s="80"/>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269"/>
      <c r="AG44" s="269"/>
      <c r="AH44" s="269"/>
      <c r="AI44" s="269"/>
      <c r="AJ44" s="266">
        <f t="shared" ca="1" si="17"/>
        <v>5</v>
      </c>
      <c r="AL44" s="148">
        <f t="shared" ca="1" si="6"/>
        <v>0.36207264957264956</v>
      </c>
      <c r="AN44">
        <f t="shared" ca="1" si="7"/>
        <v>8</v>
      </c>
      <c r="AO44" s="123">
        <f t="shared" ca="1" si="8"/>
        <v>5</v>
      </c>
      <c r="AP44" s="124">
        <f t="shared" ca="1" si="9"/>
        <v>0.36207264957264956</v>
      </c>
      <c r="AQ44">
        <v>18</v>
      </c>
      <c r="AR44" t="e">
        <f t="shared" ca="1" si="10"/>
        <v>#N/A</v>
      </c>
      <c r="AS44" s="148" t="e">
        <f t="shared" ca="1" si="11"/>
        <v>#N/A</v>
      </c>
      <c r="AT44" s="168"/>
      <c r="AU44">
        <f t="shared" ca="1" si="12"/>
        <v>10</v>
      </c>
      <c r="AV44" s="267">
        <f t="shared" ca="1" si="13"/>
        <v>5</v>
      </c>
      <c r="AW44" s="124">
        <f t="shared" ca="1" si="14"/>
        <v>0.3611111111111111</v>
      </c>
      <c r="AY44">
        <v>14</v>
      </c>
      <c r="AZ44" s="268" t="e">
        <f t="shared" ca="1" si="15"/>
        <v>#N/A</v>
      </c>
      <c r="BA44" s="124" t="e">
        <f t="shared" ca="1" si="16"/>
        <v>#N/A</v>
      </c>
      <c r="BB44">
        <v>3</v>
      </c>
    </row>
    <row r="45" spans="1:54">
      <c r="A45" s="80"/>
      <c r="B45" s="80"/>
      <c r="C45" s="148"/>
      <c r="D45" s="148"/>
      <c r="E45" s="148"/>
      <c r="F45" s="148"/>
      <c r="G45" s="148"/>
      <c r="H45" s="148"/>
      <c r="I45" s="148"/>
      <c r="J45" s="148"/>
      <c r="K45" s="148"/>
      <c r="L45" s="148"/>
      <c r="M45" s="148"/>
      <c r="N45" s="148"/>
      <c r="O45" s="148"/>
      <c r="P45" s="148"/>
      <c r="Q45" s="148"/>
      <c r="R45" s="148"/>
      <c r="S45" s="148"/>
      <c r="T45" s="148"/>
      <c r="U45" s="148"/>
      <c r="V45" s="80"/>
      <c r="W45" s="80"/>
      <c r="X45" s="148"/>
      <c r="Y45" s="148"/>
      <c r="Z45" s="148"/>
      <c r="AA45" s="148"/>
      <c r="AB45" s="148"/>
      <c r="AC45" s="148"/>
      <c r="AD45" s="148"/>
      <c r="AE45" s="80"/>
      <c r="AJ45" s="266">
        <f t="shared" ca="1" si="17"/>
        <v>82</v>
      </c>
      <c r="AL45" s="148">
        <f t="shared" ca="1" si="6"/>
        <v>0.41223958333333333</v>
      </c>
      <c r="AN45">
        <f t="shared" ca="1" si="7"/>
        <v>7</v>
      </c>
      <c r="AO45" s="123">
        <f t="shared" ca="1" si="8"/>
        <v>82</v>
      </c>
      <c r="AP45" s="124">
        <f t="shared" ca="1" si="9"/>
        <v>0.41223958333333333</v>
      </c>
      <c r="AQ45">
        <v>17</v>
      </c>
      <c r="AR45" t="e">
        <f t="shared" ca="1" si="10"/>
        <v>#N/A</v>
      </c>
      <c r="AS45" s="148" t="e">
        <f t="shared" ca="1" si="11"/>
        <v>#N/A</v>
      </c>
      <c r="AT45" s="168"/>
      <c r="AU45">
        <f t="shared" ca="1" si="12"/>
        <v>9</v>
      </c>
      <c r="AV45" s="267">
        <f t="shared" ca="1" si="13"/>
        <v>82</v>
      </c>
      <c r="AW45" s="124">
        <f t="shared" ca="1" si="14"/>
        <v>0.39583333333333331</v>
      </c>
      <c r="AY45">
        <v>13</v>
      </c>
      <c r="AZ45" s="268">
        <f t="shared" ca="1" si="15"/>
        <v>0</v>
      </c>
      <c r="BA45" s="124">
        <f t="shared" ca="1" si="16"/>
        <v>0</v>
      </c>
      <c r="BB45">
        <v>4</v>
      </c>
    </row>
    <row r="46" spans="1:54">
      <c r="A46" s="80"/>
      <c r="B46" s="80"/>
      <c r="C46" s="148"/>
      <c r="D46" s="148"/>
      <c r="E46" s="151"/>
      <c r="F46" s="151"/>
      <c r="G46" s="151"/>
      <c r="H46" s="148"/>
      <c r="I46" s="148"/>
      <c r="J46" s="148"/>
      <c r="K46" s="148"/>
      <c r="L46" s="148"/>
      <c r="M46" s="148"/>
      <c r="N46" s="148"/>
      <c r="O46" s="148"/>
      <c r="P46" s="148"/>
      <c r="Q46" s="148"/>
      <c r="R46" s="148"/>
      <c r="S46" s="148"/>
      <c r="T46" s="148"/>
      <c r="U46" s="148"/>
      <c r="V46" s="80"/>
      <c r="W46" s="80"/>
      <c r="X46" s="148"/>
      <c r="Y46" s="148"/>
      <c r="Z46" s="148"/>
      <c r="AA46" s="151"/>
      <c r="AB46" s="148"/>
      <c r="AC46" s="148"/>
      <c r="AD46" s="148"/>
      <c r="AE46" s="80"/>
      <c r="AF46" s="148"/>
      <c r="AH46" s="168"/>
      <c r="AJ46" s="266">
        <f t="shared" ca="1" si="17"/>
        <v>23</v>
      </c>
      <c r="AL46" s="148">
        <f t="shared" ca="1" si="6"/>
        <v>0.4252604166666667</v>
      </c>
      <c r="AN46">
        <f t="shared" ca="1" si="7"/>
        <v>6</v>
      </c>
      <c r="AO46" s="123">
        <f t="shared" ca="1" si="8"/>
        <v>23</v>
      </c>
      <c r="AP46" s="124">
        <f t="shared" ca="1" si="9"/>
        <v>0.4252604166666667</v>
      </c>
      <c r="AQ46">
        <v>16</v>
      </c>
      <c r="AR46" t="e">
        <f t="shared" ca="1" si="10"/>
        <v>#N/A</v>
      </c>
      <c r="AS46" s="148" t="e">
        <f t="shared" ca="1" si="11"/>
        <v>#N/A</v>
      </c>
      <c r="AT46" s="168"/>
      <c r="AU46">
        <f t="shared" ca="1" si="12"/>
        <v>8</v>
      </c>
      <c r="AV46" s="267">
        <f t="shared" ca="1" si="13"/>
        <v>23</v>
      </c>
      <c r="AW46" s="124">
        <f t="shared" ca="1" si="14"/>
        <v>0.42166666666666669</v>
      </c>
      <c r="AY46">
        <v>12</v>
      </c>
      <c r="AZ46" s="268">
        <f t="shared" ca="1" si="15"/>
        <v>0</v>
      </c>
      <c r="BA46" s="124">
        <f t="shared" ca="1" si="16"/>
        <v>0.29166666666666702</v>
      </c>
      <c r="BB46">
        <v>5</v>
      </c>
    </row>
    <row r="47" spans="1:54">
      <c r="A47" s="80"/>
      <c r="B47" s="80"/>
      <c r="C47" s="148"/>
      <c r="D47" s="148"/>
      <c r="E47" s="148"/>
      <c r="F47" s="148"/>
      <c r="G47" s="148"/>
      <c r="H47" s="148"/>
      <c r="I47" s="148"/>
      <c r="J47" s="148"/>
      <c r="K47" s="148"/>
      <c r="L47" s="148"/>
      <c r="M47" s="148"/>
      <c r="N47" s="148"/>
      <c r="O47" s="148"/>
      <c r="P47" s="148"/>
      <c r="Q47" s="148"/>
      <c r="R47" s="148"/>
      <c r="S47" s="148"/>
      <c r="T47" s="148"/>
      <c r="U47" s="148"/>
      <c r="V47" s="80"/>
      <c r="W47" s="80"/>
      <c r="X47" s="148"/>
      <c r="Y47" s="148"/>
      <c r="Z47" s="148"/>
      <c r="AA47" s="148"/>
      <c r="AB47" s="148"/>
      <c r="AC47" s="148"/>
      <c r="AD47" s="148"/>
      <c r="AE47" s="80"/>
      <c r="AF47" s="148"/>
      <c r="AJ47" s="266">
        <f t="shared" ca="1" si="17"/>
        <v>31</v>
      </c>
      <c r="AL47" s="148">
        <f t="shared" ca="1" si="6"/>
        <v>0.43559027777777776</v>
      </c>
      <c r="AN47">
        <f t="shared" ca="1" si="7"/>
        <v>5</v>
      </c>
      <c r="AO47" s="123">
        <f t="shared" ca="1" si="8"/>
        <v>31</v>
      </c>
      <c r="AP47" s="124">
        <f t="shared" ca="1" si="9"/>
        <v>0.43559027777777776</v>
      </c>
      <c r="AQ47">
        <v>15</v>
      </c>
      <c r="AR47" t="e">
        <f t="shared" ca="1" si="10"/>
        <v>#N/A</v>
      </c>
      <c r="AS47" s="148" t="e">
        <f t="shared" ca="1" si="11"/>
        <v>#N/A</v>
      </c>
      <c r="AT47" s="168"/>
      <c r="AU47">
        <f t="shared" ca="1" si="12"/>
        <v>7</v>
      </c>
      <c r="AV47" s="267">
        <f t="shared" ca="1" si="13"/>
        <v>31</v>
      </c>
      <c r="AW47" s="124">
        <f t="shared" ca="1" si="14"/>
        <v>0.43559027777777776</v>
      </c>
      <c r="AY47">
        <v>11</v>
      </c>
      <c r="AZ47" s="268">
        <f t="shared" ca="1" si="15"/>
        <v>4</v>
      </c>
      <c r="BA47" s="124">
        <f t="shared" ca="1" si="16"/>
        <v>0.30208333333333331</v>
      </c>
    </row>
    <row r="48" spans="1:54">
      <c r="A48" s="80"/>
      <c r="B48" s="80"/>
      <c r="C48" s="151"/>
      <c r="D48" s="151"/>
      <c r="E48" s="148"/>
      <c r="F48" s="148"/>
      <c r="G48" s="151"/>
      <c r="H48" s="151"/>
      <c r="I48" s="151"/>
      <c r="J48" s="151"/>
      <c r="K48" s="151"/>
      <c r="L48" s="151"/>
      <c r="M48" s="148"/>
      <c r="N48" s="148"/>
      <c r="O48" s="148"/>
      <c r="P48" s="151"/>
      <c r="Q48" s="148"/>
      <c r="R48" s="148"/>
      <c r="S48" s="148"/>
      <c r="T48" s="151"/>
      <c r="U48" s="151"/>
      <c r="V48" s="80"/>
      <c r="W48" s="80"/>
      <c r="X48" s="151"/>
      <c r="Y48" s="151"/>
      <c r="Z48" s="151"/>
      <c r="AA48" s="148"/>
      <c r="AB48" s="151"/>
      <c r="AC48" s="151"/>
      <c r="AD48" s="151"/>
      <c r="AE48" s="80"/>
      <c r="AF48" s="151"/>
      <c r="AJ48" s="266">
        <f t="shared" ca="1" si="17"/>
        <v>36</v>
      </c>
      <c r="AL48" s="148">
        <f t="shared" ca="1" si="6"/>
        <v>0.44759615384615387</v>
      </c>
      <c r="AN48">
        <f t="shared" ca="1" si="7"/>
        <v>4</v>
      </c>
      <c r="AO48" s="123">
        <f t="shared" ca="1" si="8"/>
        <v>36</v>
      </c>
      <c r="AP48" s="124">
        <f t="shared" ca="1" si="9"/>
        <v>0.44759615384615387</v>
      </c>
      <c r="AQ48">
        <v>14</v>
      </c>
      <c r="AR48" t="e">
        <f t="shared" ca="1" si="10"/>
        <v>#N/A</v>
      </c>
      <c r="AS48" s="148" t="e">
        <f t="shared" ca="1" si="11"/>
        <v>#N/A</v>
      </c>
      <c r="AT48" s="168"/>
      <c r="AU48">
        <f t="shared" ca="1" si="12"/>
        <v>6</v>
      </c>
      <c r="AV48" s="267">
        <f t="shared" ca="1" si="13"/>
        <v>36</v>
      </c>
      <c r="AW48" s="124">
        <f t="shared" ca="1" si="14"/>
        <v>0.4375</v>
      </c>
      <c r="AY48">
        <v>10</v>
      </c>
      <c r="AZ48" s="268">
        <f t="shared" ca="1" si="15"/>
        <v>5</v>
      </c>
      <c r="BA48" s="124">
        <f t="shared" ca="1" si="16"/>
        <v>0.3611111111111111</v>
      </c>
    </row>
    <row r="49" spans="1:54">
      <c r="A49" s="80"/>
      <c r="B49" s="80"/>
      <c r="C49" s="151"/>
      <c r="D49" s="151"/>
      <c r="E49" s="148"/>
      <c r="F49" s="148"/>
      <c r="G49" s="151"/>
      <c r="H49" s="151"/>
      <c r="I49" s="151"/>
      <c r="J49" s="151"/>
      <c r="K49" s="151"/>
      <c r="L49" s="151"/>
      <c r="M49" s="148"/>
      <c r="N49" s="148"/>
      <c r="O49" s="148"/>
      <c r="P49" s="151"/>
      <c r="Q49" s="148"/>
      <c r="R49" s="148"/>
      <c r="S49" s="148"/>
      <c r="T49" s="151"/>
      <c r="U49" s="151"/>
      <c r="V49" s="80"/>
      <c r="W49" s="80"/>
      <c r="X49" s="151"/>
      <c r="Y49" s="151"/>
      <c r="Z49" s="151"/>
      <c r="AA49" s="148"/>
      <c r="AB49" s="151"/>
      <c r="AC49" s="151"/>
      <c r="AD49" s="151"/>
      <c r="AE49" s="80"/>
      <c r="AF49" s="151"/>
      <c r="AL49" s="148">
        <f t="shared" si="6"/>
        <v>0</v>
      </c>
      <c r="AN49">
        <f t="shared" ca="1" si="7"/>
        <v>11</v>
      </c>
      <c r="AO49" s="123">
        <f t="shared" si="8"/>
        <v>0</v>
      </c>
      <c r="AP49" s="124">
        <f t="shared" si="9"/>
        <v>0</v>
      </c>
      <c r="AQ49">
        <v>13</v>
      </c>
      <c r="AR49" t="e">
        <f t="shared" ca="1" si="10"/>
        <v>#N/A</v>
      </c>
      <c r="AS49" s="148" t="e">
        <f t="shared" ca="1" si="11"/>
        <v>#N/A</v>
      </c>
      <c r="AT49" s="168"/>
      <c r="AU49">
        <f t="shared" ca="1" si="12"/>
        <v>4</v>
      </c>
      <c r="AV49" s="267">
        <f t="shared" si="13"/>
        <v>0</v>
      </c>
      <c r="AW49" s="124">
        <f t="shared" ca="1" si="14"/>
        <v>0.45291666666666669</v>
      </c>
      <c r="AY49">
        <v>9</v>
      </c>
      <c r="AZ49" s="268">
        <f t="shared" ca="1" si="15"/>
        <v>82</v>
      </c>
      <c r="BA49" s="124">
        <f t="shared" ca="1" si="16"/>
        <v>0.39583333333333331</v>
      </c>
      <c r="BB49">
        <v>6</v>
      </c>
    </row>
    <row r="50" spans="1:54">
      <c r="A50" s="80"/>
      <c r="B50" s="80"/>
      <c r="C50" s="151"/>
      <c r="D50" s="151"/>
      <c r="E50" s="151"/>
      <c r="F50" s="148"/>
      <c r="G50" s="151"/>
      <c r="H50" s="151"/>
      <c r="I50" s="151"/>
      <c r="J50" s="151"/>
      <c r="K50" s="151"/>
      <c r="L50" s="151"/>
      <c r="M50" s="148"/>
      <c r="N50" s="148"/>
      <c r="O50" s="148"/>
      <c r="P50" s="148"/>
      <c r="Q50" s="148"/>
      <c r="R50" s="148"/>
      <c r="S50" s="148"/>
      <c r="T50" s="151"/>
      <c r="U50" s="151"/>
      <c r="V50" s="270"/>
      <c r="W50" s="270"/>
      <c r="X50" s="151"/>
      <c r="Y50" s="151"/>
      <c r="Z50" s="151"/>
      <c r="AA50" s="148"/>
      <c r="AB50" s="151"/>
      <c r="AC50" s="151"/>
      <c r="AD50" s="151"/>
      <c r="AE50" s="80"/>
      <c r="AF50" s="151"/>
      <c r="AH50" s="168"/>
      <c r="AJ50" s="266"/>
      <c r="AL50" s="148">
        <f t="shared" ca="1" si="6"/>
        <v>0.45643518518518517</v>
      </c>
      <c r="AN50">
        <f t="shared" ca="1" si="7"/>
        <v>3</v>
      </c>
      <c r="AO50" s="123">
        <f t="shared" si="8"/>
        <v>0</v>
      </c>
      <c r="AP50" s="124">
        <f t="shared" ca="1" si="9"/>
        <v>0.45643518518518517</v>
      </c>
      <c r="AQ50">
        <v>12</v>
      </c>
      <c r="AR50" t="e">
        <f t="shared" ca="1" si="10"/>
        <v>#N/A</v>
      </c>
      <c r="AS50" s="148" t="e">
        <f t="shared" ca="1" si="11"/>
        <v>#N/A</v>
      </c>
      <c r="AT50" s="168"/>
      <c r="AU50">
        <f t="shared" ca="1" si="12"/>
        <v>5</v>
      </c>
      <c r="AV50" s="267">
        <f t="shared" si="13"/>
        <v>0</v>
      </c>
      <c r="AW50" s="124">
        <f t="shared" ca="1" si="14"/>
        <v>0.45140046296296293</v>
      </c>
      <c r="AY50">
        <v>8</v>
      </c>
      <c r="AZ50" s="268">
        <f t="shared" ca="1" si="15"/>
        <v>23</v>
      </c>
      <c r="BA50" s="124">
        <f t="shared" ca="1" si="16"/>
        <v>0.42166666666666669</v>
      </c>
    </row>
    <row r="51" spans="1:54" ht="15.75" thickBot="1">
      <c r="B51" s="80"/>
      <c r="C51" s="151"/>
      <c r="D51" s="151"/>
      <c r="E51" s="148"/>
      <c r="F51" s="148"/>
      <c r="G51" s="151"/>
      <c r="H51" s="151"/>
      <c r="I51" s="151"/>
      <c r="J51" s="151"/>
      <c r="K51" s="151"/>
      <c r="L51" s="151"/>
      <c r="M51" s="148"/>
      <c r="N51" s="148"/>
      <c r="O51" s="148"/>
      <c r="P51" s="148"/>
      <c r="Q51" s="148"/>
      <c r="R51" s="148"/>
      <c r="S51" s="148"/>
      <c r="T51" s="151"/>
      <c r="U51" s="151"/>
      <c r="X51" s="151"/>
      <c r="Y51" s="151"/>
      <c r="Z51" s="151"/>
      <c r="AA51" s="148"/>
      <c r="AB51" s="151"/>
      <c r="AC51" s="151"/>
      <c r="AD51" s="151"/>
      <c r="AE51" s="80"/>
      <c r="AF51" s="151"/>
      <c r="AJ51" s="266"/>
      <c r="AL51" s="148">
        <f t="shared" si="6"/>
        <v>0</v>
      </c>
      <c r="AN51">
        <f t="shared" ca="1" si="7"/>
        <v>11</v>
      </c>
      <c r="AO51" s="123">
        <f t="shared" si="8"/>
        <v>0</v>
      </c>
      <c r="AP51" s="124">
        <f t="shared" si="9"/>
        <v>0</v>
      </c>
      <c r="AQ51">
        <v>11</v>
      </c>
      <c r="AR51">
        <f t="shared" ca="1" si="10"/>
        <v>0</v>
      </c>
      <c r="AS51" s="148">
        <f t="shared" ca="1" si="11"/>
        <v>0</v>
      </c>
      <c r="AT51" s="168"/>
      <c r="AU51">
        <f t="shared" ca="1" si="12"/>
        <v>3</v>
      </c>
      <c r="AV51" s="267">
        <f t="shared" si="13"/>
        <v>0</v>
      </c>
      <c r="AW51" s="124">
        <f t="shared" ca="1" si="14"/>
        <v>0.46996527777777775</v>
      </c>
      <c r="AY51">
        <v>7</v>
      </c>
      <c r="AZ51" s="268">
        <f t="shared" ca="1" si="15"/>
        <v>31</v>
      </c>
      <c r="BA51" s="124">
        <f t="shared" ca="1" si="16"/>
        <v>0.43559027777777776</v>
      </c>
      <c r="BB51">
        <v>7</v>
      </c>
    </row>
    <row r="52" spans="1:54" ht="21.75" thickBot="1">
      <c r="A52" s="80"/>
      <c r="B52" s="222"/>
      <c r="C52" s="581"/>
      <c r="D52" s="582"/>
      <c r="E52" s="581">
        <f>+Timetable6!F45</f>
        <v>105</v>
      </c>
      <c r="F52" s="582"/>
      <c r="G52" s="582">
        <f>+Timetable6!J45</f>
        <v>23</v>
      </c>
      <c r="H52" s="582"/>
      <c r="I52" s="582">
        <f>+Timetable6!L45</f>
        <v>45</v>
      </c>
      <c r="J52" s="582"/>
      <c r="K52" s="582">
        <f>+Timetable6!N45</f>
        <v>31</v>
      </c>
      <c r="L52" s="582"/>
      <c r="M52" s="582"/>
      <c r="N52" s="582">
        <f>+Timetable6!P45</f>
        <v>89</v>
      </c>
      <c r="O52" s="582"/>
      <c r="P52" s="582">
        <f>+Timetable6!R45</f>
        <v>7</v>
      </c>
      <c r="Q52" s="582"/>
      <c r="R52" s="582">
        <f>+Timetable6!T45</f>
        <v>5</v>
      </c>
      <c r="S52" s="582"/>
      <c r="T52" s="582">
        <f>+Timetable6!Y45</f>
        <v>4</v>
      </c>
      <c r="U52" s="582"/>
      <c r="V52" s="582">
        <f>+Timetable6!AA45</f>
        <v>8</v>
      </c>
      <c r="W52" s="582"/>
      <c r="X52" s="582">
        <f>+Timetable6!AC45</f>
        <v>82</v>
      </c>
      <c r="Y52" s="582"/>
      <c r="Z52" s="582">
        <f>+Timetable6!AE45</f>
        <v>36</v>
      </c>
      <c r="AA52" s="582"/>
      <c r="AB52" s="582">
        <f>+Timetable6!AG45</f>
        <v>42</v>
      </c>
      <c r="AC52" s="582"/>
      <c r="AD52" s="582">
        <f>+Timetable6!AI45</f>
        <v>26</v>
      </c>
      <c r="AE52" s="582"/>
      <c r="AF52" s="582">
        <f>+Timetable6!AK45</f>
        <v>812</v>
      </c>
      <c r="AG52" s="582"/>
      <c r="AH52" s="582">
        <f>+Timetable6!AM45</f>
        <v>806</v>
      </c>
      <c r="AI52" s="583"/>
      <c r="AJ52" s="266"/>
      <c r="AL52" s="148">
        <f t="shared" ca="1" si="6"/>
        <v>0.49273504273504271</v>
      </c>
      <c r="AN52">
        <f t="shared" ca="1" si="7"/>
        <v>1</v>
      </c>
      <c r="AO52" s="123">
        <f t="shared" si="8"/>
        <v>0</v>
      </c>
      <c r="AP52" s="124">
        <f t="shared" ca="1" si="9"/>
        <v>0.49273504273504271</v>
      </c>
      <c r="AQ52">
        <v>10</v>
      </c>
      <c r="AR52">
        <f t="shared" ca="1" si="10"/>
        <v>0</v>
      </c>
      <c r="AS52" s="148">
        <f t="shared" ca="1" si="11"/>
        <v>0.29610042735042769</v>
      </c>
      <c r="AT52" s="168"/>
      <c r="AU52">
        <f t="shared" ca="1" si="12"/>
        <v>2</v>
      </c>
      <c r="AV52" s="267">
        <f t="shared" si="13"/>
        <v>0</v>
      </c>
      <c r="AW52" s="124">
        <f t="shared" ca="1" si="14"/>
        <v>0.47569444444444442</v>
      </c>
      <c r="AY52">
        <v>6</v>
      </c>
      <c r="AZ52" s="268">
        <f t="shared" ca="1" si="15"/>
        <v>36</v>
      </c>
      <c r="BA52" s="124">
        <f t="shared" ca="1" si="16"/>
        <v>0.4375</v>
      </c>
      <c r="BB52">
        <v>8</v>
      </c>
    </row>
    <row r="53" spans="1:54">
      <c r="A53" t="s">
        <v>151</v>
      </c>
      <c r="B53" s="271" t="str">
        <f>+Timetable6!W48</f>
        <v>Parkwater</v>
      </c>
      <c r="C53" s="585"/>
      <c r="D53" s="586"/>
      <c r="E53" s="587"/>
      <c r="F53" s="587"/>
      <c r="G53" s="586"/>
      <c r="H53" s="587"/>
      <c r="I53" s="587"/>
      <c r="J53" s="587"/>
      <c r="K53" s="587"/>
      <c r="L53" s="587"/>
      <c r="M53" s="587"/>
      <c r="N53" s="587"/>
      <c r="O53" s="587"/>
      <c r="P53" s="587"/>
      <c r="Q53" s="587"/>
      <c r="R53" s="587"/>
      <c r="S53" s="587"/>
      <c r="T53" s="587"/>
      <c r="U53" s="587"/>
      <c r="V53" s="54"/>
      <c r="W53" s="54"/>
      <c r="X53" s="587"/>
      <c r="Y53" s="586"/>
      <c r="Z53" s="586"/>
      <c r="AA53" s="587"/>
      <c r="AB53" s="586"/>
      <c r="AC53" s="586"/>
      <c r="AD53" s="586"/>
      <c r="AE53" s="54"/>
      <c r="AF53" s="586"/>
      <c r="AG53" s="54"/>
      <c r="AH53" s="54"/>
      <c r="AI53" s="55"/>
      <c r="AJ53" s="266"/>
      <c r="AL53" s="148">
        <f t="shared" ca="1" si="6"/>
        <v>0.48360042735042735</v>
      </c>
      <c r="AN53">
        <f t="shared" ca="1" si="7"/>
        <v>2</v>
      </c>
      <c r="AO53" s="123">
        <f t="shared" si="8"/>
        <v>0</v>
      </c>
      <c r="AP53" s="124">
        <f t="shared" ca="1" si="9"/>
        <v>0.48360042735042735</v>
      </c>
      <c r="AQ53">
        <v>9</v>
      </c>
      <c r="AR53">
        <f t="shared" ca="1" si="10"/>
        <v>4</v>
      </c>
      <c r="AS53" s="148">
        <f t="shared" ca="1" si="11"/>
        <v>0.3191239316239316</v>
      </c>
      <c r="AT53" s="168"/>
      <c r="AU53">
        <f t="shared" ca="1" si="12"/>
        <v>1</v>
      </c>
      <c r="AV53" s="267">
        <f t="shared" si="13"/>
        <v>0</v>
      </c>
      <c r="AW53" s="124">
        <f t="shared" ca="1" si="14"/>
        <v>0.47916666666666669</v>
      </c>
      <c r="AY53">
        <v>5</v>
      </c>
      <c r="AZ53" s="268">
        <f t="shared" ca="1" si="15"/>
        <v>0</v>
      </c>
      <c r="BA53" s="124">
        <f t="shared" ca="1" si="16"/>
        <v>0.45140046296296293</v>
      </c>
    </row>
    <row r="54" spans="1:54">
      <c r="B54" s="271" t="str">
        <f>+Timetable6!W49</f>
        <v>Hoquiam</v>
      </c>
      <c r="C54" s="150"/>
      <c r="D54" s="151"/>
      <c r="E54" s="151"/>
      <c r="F54" s="151"/>
      <c r="G54" s="578">
        <v>6.9444444444444441E-3</v>
      </c>
      <c r="H54" s="148"/>
      <c r="I54" s="151"/>
      <c r="J54" s="151"/>
      <c r="K54" s="151"/>
      <c r="L54" s="151"/>
      <c r="M54" s="148"/>
      <c r="N54" s="578">
        <v>0</v>
      </c>
      <c r="O54" s="148"/>
      <c r="P54" s="578">
        <v>3.472222222222222E-3</v>
      </c>
      <c r="Q54" s="578"/>
      <c r="R54" s="578">
        <v>3.472222222222222E-3</v>
      </c>
      <c r="S54" s="578"/>
      <c r="T54" s="578">
        <v>3.472222222222222E-3</v>
      </c>
      <c r="U54" s="578"/>
      <c r="V54" s="578">
        <v>3.472222222222222E-3</v>
      </c>
      <c r="W54" s="80"/>
      <c r="X54" s="578">
        <v>0</v>
      </c>
      <c r="Y54" s="151"/>
      <c r="Z54" s="151"/>
      <c r="AA54" s="151"/>
      <c r="AB54" s="151"/>
      <c r="AC54" s="151"/>
      <c r="AD54" s="578">
        <v>6.9444444444444441E-3</v>
      </c>
      <c r="AE54" s="80"/>
      <c r="AF54" s="151"/>
      <c r="AG54" s="80"/>
      <c r="AH54" s="270"/>
      <c r="AI54" s="91"/>
      <c r="AJ54" s="266"/>
      <c r="AL54" s="124">
        <f t="shared" ref="AL54:AL61" si="18">+G22</f>
        <v>0</v>
      </c>
      <c r="AN54">
        <f t="shared" ca="1" si="7"/>
        <v>11</v>
      </c>
      <c r="AO54" s="123">
        <f t="shared" si="8"/>
        <v>0</v>
      </c>
      <c r="AP54" s="124">
        <f t="shared" si="9"/>
        <v>0</v>
      </c>
      <c r="AQ54">
        <v>8</v>
      </c>
      <c r="AR54">
        <f t="shared" ca="1" si="10"/>
        <v>5</v>
      </c>
      <c r="AS54" s="148">
        <f t="shared" ca="1" si="11"/>
        <v>0.36207264957264956</v>
      </c>
      <c r="AT54" s="168"/>
      <c r="AU54">
        <f t="shared" ca="1" si="12"/>
        <v>13</v>
      </c>
      <c r="AV54" s="267">
        <f t="shared" si="13"/>
        <v>0</v>
      </c>
      <c r="AW54" s="124">
        <f t="shared" si="14"/>
        <v>0</v>
      </c>
      <c r="AY54">
        <v>4</v>
      </c>
      <c r="AZ54" s="268">
        <f t="shared" ca="1" si="15"/>
        <v>0</v>
      </c>
      <c r="BA54" s="124">
        <f t="shared" ca="1" si="16"/>
        <v>0.45291666666666669</v>
      </c>
    </row>
    <row r="55" spans="1:54">
      <c r="B55" s="271" t="str">
        <f>+Timetable6!W50</f>
        <v>Oakesdale</v>
      </c>
      <c r="C55" s="150"/>
      <c r="D55" s="151"/>
      <c r="E55" s="148"/>
      <c r="F55" s="148"/>
      <c r="G55" s="148"/>
      <c r="H55" s="148"/>
      <c r="I55" s="578"/>
      <c r="J55" s="148"/>
      <c r="K55" s="148"/>
      <c r="L55" s="148"/>
      <c r="M55" s="148"/>
      <c r="N55" s="148"/>
      <c r="O55" s="148"/>
      <c r="P55" s="148"/>
      <c r="Q55" s="148"/>
      <c r="R55" s="272"/>
      <c r="S55" s="148"/>
      <c r="T55" s="148"/>
      <c r="U55" s="148"/>
      <c r="V55" s="272"/>
      <c r="W55" s="597"/>
      <c r="X55" s="272"/>
      <c r="Y55" s="151"/>
      <c r="Z55" s="151"/>
      <c r="AA55" s="148"/>
      <c r="AB55" s="578"/>
      <c r="AC55" s="148"/>
      <c r="AD55" s="148"/>
      <c r="AE55" s="80"/>
      <c r="AF55" s="151"/>
      <c r="AG55" s="80"/>
      <c r="AH55" s="80"/>
      <c r="AI55" s="91"/>
      <c r="AJ55" s="266"/>
      <c r="AL55" s="124">
        <f t="shared" si="18"/>
        <v>0</v>
      </c>
      <c r="AN55">
        <f t="shared" ca="1" si="7"/>
        <v>11</v>
      </c>
      <c r="AO55" s="123">
        <f t="shared" si="8"/>
        <v>0</v>
      </c>
      <c r="AP55" s="124">
        <f t="shared" si="9"/>
        <v>0</v>
      </c>
      <c r="AQ55">
        <v>7</v>
      </c>
      <c r="AR55">
        <f t="shared" ca="1" si="10"/>
        <v>82</v>
      </c>
      <c r="AS55" s="148">
        <f t="shared" ca="1" si="11"/>
        <v>0.41223958333333333</v>
      </c>
      <c r="AT55" s="168"/>
      <c r="AU55">
        <f t="shared" ca="1" si="12"/>
        <v>13</v>
      </c>
      <c r="AV55" s="267">
        <f t="shared" si="13"/>
        <v>0</v>
      </c>
      <c r="AW55" s="124">
        <f t="shared" si="14"/>
        <v>0</v>
      </c>
      <c r="AY55">
        <v>3</v>
      </c>
      <c r="AZ55" s="268">
        <f t="shared" ca="1" si="15"/>
        <v>0</v>
      </c>
      <c r="BA55" s="124">
        <f t="shared" ca="1" si="16"/>
        <v>0.46996527777777775</v>
      </c>
      <c r="BB55">
        <v>9</v>
      </c>
    </row>
    <row r="56" spans="1:54">
      <c r="B56" s="271" t="str">
        <f>+Timetable6!W51</f>
        <v>Arrowhead</v>
      </c>
      <c r="C56" s="150"/>
      <c r="D56" s="151"/>
      <c r="E56" s="151"/>
      <c r="F56" s="148"/>
      <c r="G56" s="579">
        <v>0</v>
      </c>
      <c r="H56" s="148"/>
      <c r="I56" s="596"/>
      <c r="J56" s="151"/>
      <c r="K56" s="151"/>
      <c r="L56" s="151"/>
      <c r="M56" s="148"/>
      <c r="N56" s="579">
        <v>0</v>
      </c>
      <c r="O56" s="578"/>
      <c r="P56" s="579">
        <v>0</v>
      </c>
      <c r="Q56" s="580"/>
      <c r="R56" s="579">
        <v>0</v>
      </c>
      <c r="S56" s="580"/>
      <c r="T56" s="579">
        <v>0</v>
      </c>
      <c r="U56" s="580"/>
      <c r="V56" s="579">
        <v>0</v>
      </c>
      <c r="W56" s="597"/>
      <c r="X56" s="578">
        <v>0</v>
      </c>
      <c r="Y56" s="151"/>
      <c r="Z56" s="151"/>
      <c r="AA56" s="148"/>
      <c r="AB56" s="596"/>
      <c r="AC56" s="151"/>
      <c r="AD56" s="579">
        <v>0</v>
      </c>
      <c r="AE56" s="80"/>
      <c r="AF56" s="148"/>
      <c r="AG56" s="80"/>
      <c r="AH56" s="80"/>
      <c r="AI56" s="91"/>
      <c r="AL56" s="124">
        <f t="shared" si="18"/>
        <v>0</v>
      </c>
      <c r="AN56">
        <f t="shared" ca="1" si="7"/>
        <v>11</v>
      </c>
      <c r="AO56" s="123">
        <f ca="1">+AJ47</f>
        <v>31</v>
      </c>
      <c r="AP56" s="124">
        <f t="shared" si="9"/>
        <v>0</v>
      </c>
      <c r="AQ56">
        <v>6</v>
      </c>
      <c r="AR56">
        <f t="shared" ca="1" si="10"/>
        <v>23</v>
      </c>
      <c r="AS56" s="148">
        <f t="shared" ca="1" si="11"/>
        <v>0.4252604166666667</v>
      </c>
      <c r="AT56" s="168"/>
      <c r="AU56">
        <f t="shared" ca="1" si="12"/>
        <v>13</v>
      </c>
      <c r="AV56" s="267">
        <f ca="1">+AJ47</f>
        <v>31</v>
      </c>
      <c r="AW56" s="124">
        <f t="shared" si="14"/>
        <v>0</v>
      </c>
      <c r="AY56">
        <v>2</v>
      </c>
      <c r="AZ56" s="268">
        <f t="shared" ca="1" si="15"/>
        <v>0</v>
      </c>
      <c r="BA56" s="124">
        <f t="shared" ca="1" si="16"/>
        <v>0.47569444444444442</v>
      </c>
      <c r="BB56">
        <v>10</v>
      </c>
    </row>
    <row r="57" spans="1:54">
      <c r="B57" s="271" t="str">
        <f>+Timetable6!W52</f>
        <v>Northtown</v>
      </c>
      <c r="C57" s="152"/>
      <c r="D57" s="148"/>
      <c r="E57" s="148"/>
      <c r="F57" s="148"/>
      <c r="G57" s="272"/>
      <c r="H57" s="148"/>
      <c r="I57" s="578"/>
      <c r="J57" s="148"/>
      <c r="K57" s="578"/>
      <c r="L57" s="148"/>
      <c r="M57" s="148"/>
      <c r="N57" s="272"/>
      <c r="O57" s="80"/>
      <c r="P57" s="272"/>
      <c r="Q57" s="80"/>
      <c r="R57" s="148"/>
      <c r="S57" s="80"/>
      <c r="T57" s="272"/>
      <c r="U57" s="80"/>
      <c r="V57" s="148"/>
      <c r="W57" s="597"/>
      <c r="X57" s="148"/>
      <c r="Y57" s="80"/>
      <c r="Z57" s="580"/>
      <c r="AA57" s="80"/>
      <c r="AB57" s="580"/>
      <c r="AC57" s="80"/>
      <c r="AD57" s="272"/>
      <c r="AE57" s="80"/>
      <c r="AF57" s="80"/>
      <c r="AG57" s="80"/>
      <c r="AH57" s="80"/>
      <c r="AI57" s="91"/>
      <c r="AL57" s="124">
        <f t="shared" si="18"/>
        <v>0</v>
      </c>
      <c r="AN57">
        <f t="shared" ca="1" si="7"/>
        <v>11</v>
      </c>
      <c r="AO57" s="123">
        <f ca="1">+AJ48</f>
        <v>36</v>
      </c>
      <c r="AP57" s="124">
        <f t="shared" si="9"/>
        <v>0</v>
      </c>
      <c r="AQ57">
        <v>5</v>
      </c>
      <c r="AR57">
        <f t="shared" ca="1" si="10"/>
        <v>31</v>
      </c>
      <c r="AS57" s="148">
        <f t="shared" ca="1" si="11"/>
        <v>0.43559027777777776</v>
      </c>
      <c r="AT57" s="168"/>
      <c r="AU57">
        <f t="shared" ca="1" si="12"/>
        <v>13</v>
      </c>
      <c r="AV57" s="267">
        <f ca="1">+AJ48</f>
        <v>36</v>
      </c>
      <c r="AW57" s="124">
        <f t="shared" si="14"/>
        <v>0</v>
      </c>
      <c r="AY57">
        <v>1</v>
      </c>
      <c r="AZ57" s="268">
        <f t="shared" ca="1" si="15"/>
        <v>0</v>
      </c>
      <c r="BA57" s="124">
        <f t="shared" ca="1" si="16"/>
        <v>0.47916666666666669</v>
      </c>
    </row>
    <row r="58" spans="1:54">
      <c r="B58" s="271" t="str">
        <f>+Timetable6!W53</f>
        <v>Whitehall</v>
      </c>
      <c r="C58" s="56"/>
      <c r="D58" s="80"/>
      <c r="E58" s="80"/>
      <c r="F58" s="80"/>
      <c r="G58" s="579">
        <v>6.9444444444444441E-3</v>
      </c>
      <c r="H58" s="80"/>
      <c r="I58" s="80"/>
      <c r="J58" s="80"/>
      <c r="K58" s="580"/>
      <c r="L58" s="80"/>
      <c r="M58" s="80"/>
      <c r="N58" s="579">
        <v>0</v>
      </c>
      <c r="O58" s="580"/>
      <c r="P58" s="578">
        <v>3.472222222222222E-3</v>
      </c>
      <c r="Q58" s="578"/>
      <c r="R58" s="578">
        <v>3.472222222222222E-3</v>
      </c>
      <c r="S58" s="578"/>
      <c r="T58" s="578">
        <v>3.472222222222222E-3</v>
      </c>
      <c r="U58" s="578"/>
      <c r="V58" s="578">
        <v>3.472222222222222E-3</v>
      </c>
      <c r="W58" s="597"/>
      <c r="X58" s="578">
        <v>0</v>
      </c>
      <c r="Y58" s="80"/>
      <c r="Z58" s="580"/>
      <c r="AA58" s="80"/>
      <c r="AB58" s="80"/>
      <c r="AC58" s="80"/>
      <c r="AD58" s="579">
        <v>6.9444444444444441E-3</v>
      </c>
      <c r="AE58" s="80"/>
      <c r="AF58" s="80"/>
      <c r="AG58" s="80"/>
      <c r="AH58" s="80"/>
      <c r="AI58" s="91"/>
      <c r="AJ58" s="266"/>
      <c r="AL58" s="124">
        <f t="shared" si="18"/>
        <v>0</v>
      </c>
      <c r="AN58">
        <f t="shared" ca="1" si="7"/>
        <v>11</v>
      </c>
      <c r="AO58" s="123">
        <f>+AJ58</f>
        <v>0</v>
      </c>
      <c r="AP58" s="124">
        <f t="shared" si="9"/>
        <v>0</v>
      </c>
      <c r="AQ58">
        <v>4</v>
      </c>
      <c r="AR58">
        <f t="shared" ca="1" si="10"/>
        <v>36</v>
      </c>
      <c r="AS58" s="148">
        <f t="shared" ca="1" si="11"/>
        <v>0.44759615384615387</v>
      </c>
      <c r="AT58" s="168"/>
      <c r="AU58">
        <f t="shared" ca="1" si="12"/>
        <v>13</v>
      </c>
      <c r="AV58" s="267">
        <f>+AJ58</f>
        <v>0</v>
      </c>
      <c r="AW58" s="124">
        <f t="shared" si="14"/>
        <v>0</v>
      </c>
      <c r="AZ58" s="268" t="e">
        <f t="shared" ca="1" si="15"/>
        <v>#N/A</v>
      </c>
      <c r="BA58" s="124" t="e">
        <f t="shared" ca="1" si="16"/>
        <v>#N/A</v>
      </c>
      <c r="BB58">
        <v>11</v>
      </c>
    </row>
    <row r="59" spans="1:54">
      <c r="B59" s="271" t="str">
        <f>+Timetable6!W54</f>
        <v>Cascade</v>
      </c>
      <c r="C59" s="56"/>
      <c r="D59" s="80"/>
      <c r="E59" s="80"/>
      <c r="F59" s="80"/>
      <c r="G59" s="579">
        <v>3.472222222222222E-3</v>
      </c>
      <c r="H59" s="80"/>
      <c r="I59" s="148"/>
      <c r="J59" s="148"/>
      <c r="K59" s="578"/>
      <c r="L59" s="148"/>
      <c r="M59" s="80"/>
      <c r="N59" s="579">
        <v>0</v>
      </c>
      <c r="O59" s="580"/>
      <c r="P59" s="578">
        <v>3.472222222222222E-3</v>
      </c>
      <c r="Q59" s="578"/>
      <c r="R59" s="578">
        <v>3.472222222222222E-3</v>
      </c>
      <c r="S59" s="578"/>
      <c r="T59" s="578">
        <v>3.472222222222222E-3</v>
      </c>
      <c r="U59" s="578"/>
      <c r="V59" s="578">
        <v>3.472222222222222E-3</v>
      </c>
      <c r="W59" s="597"/>
      <c r="X59" s="578">
        <v>0</v>
      </c>
      <c r="Y59" s="80"/>
      <c r="Z59" s="580"/>
      <c r="AA59" s="80"/>
      <c r="AB59" s="148"/>
      <c r="AC59" s="148"/>
      <c r="AD59" s="579">
        <v>3.472222222222222E-3</v>
      </c>
      <c r="AE59" s="80"/>
      <c r="AF59" s="80"/>
      <c r="AG59" s="80"/>
      <c r="AH59" s="80"/>
      <c r="AI59" s="91"/>
      <c r="AJ59" s="266"/>
      <c r="AL59" s="124">
        <f t="shared" si="18"/>
        <v>0</v>
      </c>
      <c r="AN59">
        <f t="shared" ca="1" si="7"/>
        <v>11</v>
      </c>
      <c r="AO59" s="123">
        <f>+AJ59</f>
        <v>0</v>
      </c>
      <c r="AP59" s="124">
        <f t="shared" si="9"/>
        <v>0</v>
      </c>
      <c r="AQ59">
        <v>3</v>
      </c>
      <c r="AR59">
        <f t="shared" ca="1" si="10"/>
        <v>0</v>
      </c>
      <c r="AS59" s="148">
        <f t="shared" ca="1" si="11"/>
        <v>0.45643518518518517</v>
      </c>
      <c r="AT59" s="168"/>
      <c r="AU59">
        <f t="shared" ca="1" si="12"/>
        <v>13</v>
      </c>
      <c r="AV59" s="267">
        <f>+AJ59</f>
        <v>0</v>
      </c>
      <c r="AW59" s="124">
        <f t="shared" si="14"/>
        <v>0</v>
      </c>
      <c r="AZ59" s="268" t="e">
        <f t="shared" ca="1" si="15"/>
        <v>#N/A</v>
      </c>
      <c r="BA59" s="124" t="e">
        <f t="shared" ca="1" si="16"/>
        <v>#N/A</v>
      </c>
      <c r="BB59">
        <v>12</v>
      </c>
    </row>
    <row r="60" spans="1:54">
      <c r="B60" s="271" t="str">
        <f>+Timetable6!W55</f>
        <v>Fremont</v>
      </c>
      <c r="C60" s="56"/>
      <c r="D60" s="584"/>
      <c r="E60" s="80"/>
      <c r="F60" s="584"/>
      <c r="G60" s="584"/>
      <c r="H60" s="584"/>
      <c r="I60" s="584"/>
      <c r="J60" s="584"/>
      <c r="K60" s="595"/>
      <c r="L60" s="584"/>
      <c r="M60" s="584"/>
      <c r="N60" s="584"/>
      <c r="O60" s="584"/>
      <c r="P60" s="584"/>
      <c r="Q60" s="584"/>
      <c r="R60" s="584"/>
      <c r="S60" s="584"/>
      <c r="T60" s="584"/>
      <c r="U60" s="584"/>
      <c r="V60" s="584"/>
      <c r="W60" s="598"/>
      <c r="X60" s="584"/>
      <c r="Y60" s="584"/>
      <c r="Z60" s="595"/>
      <c r="AA60" s="584"/>
      <c r="AB60" s="584"/>
      <c r="AC60" s="584"/>
      <c r="AD60" s="584"/>
      <c r="AE60" s="584"/>
      <c r="AF60" s="584"/>
      <c r="AG60" s="584"/>
      <c r="AH60" s="584"/>
      <c r="AI60" s="588"/>
      <c r="AJ60" s="266"/>
      <c r="AL60" s="124">
        <f t="shared" si="18"/>
        <v>0</v>
      </c>
      <c r="AN60">
        <f t="shared" ca="1" si="7"/>
        <v>11</v>
      </c>
      <c r="AO60" s="123">
        <f>+AJ60</f>
        <v>0</v>
      </c>
      <c r="AP60" s="124">
        <f t="shared" si="9"/>
        <v>0</v>
      </c>
      <c r="AQ60">
        <v>2</v>
      </c>
      <c r="AR60">
        <f t="shared" ca="1" si="10"/>
        <v>0</v>
      </c>
      <c r="AS60" s="148">
        <f t="shared" ca="1" si="11"/>
        <v>0.48360042735042735</v>
      </c>
      <c r="AT60" s="168"/>
      <c r="AU60">
        <f t="shared" ca="1" si="12"/>
        <v>13</v>
      </c>
      <c r="AV60" s="267">
        <f>+AJ60</f>
        <v>0</v>
      </c>
      <c r="AW60" s="124">
        <f t="shared" si="14"/>
        <v>0</v>
      </c>
      <c r="AZ60" s="268" t="e">
        <f t="shared" ca="1" si="15"/>
        <v>#N/A</v>
      </c>
      <c r="BA60" s="124" t="e">
        <f t="shared" ca="1" si="16"/>
        <v>#N/A</v>
      </c>
      <c r="BB60">
        <v>13</v>
      </c>
    </row>
    <row r="61" spans="1:54" ht="15.75" thickBot="1">
      <c r="B61" s="271" t="str">
        <f>+Timetable6!W56</f>
        <v>Centralia</v>
      </c>
      <c r="C61" s="66"/>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589"/>
      <c r="AJ61" s="266"/>
      <c r="AL61" s="124">
        <f t="shared" si="18"/>
        <v>0</v>
      </c>
      <c r="AN61">
        <f t="shared" ca="1" si="7"/>
        <v>11</v>
      </c>
      <c r="AO61" s="123">
        <f>+AJ61</f>
        <v>0</v>
      </c>
      <c r="AP61" s="124">
        <f t="shared" si="9"/>
        <v>0</v>
      </c>
      <c r="AQ61">
        <v>1</v>
      </c>
      <c r="AR61">
        <f t="shared" ca="1" si="10"/>
        <v>0</v>
      </c>
      <c r="AS61" s="148">
        <f t="shared" ca="1" si="11"/>
        <v>0.49273504273504271</v>
      </c>
      <c r="AT61" s="168"/>
      <c r="AU61">
        <f t="shared" ca="1" si="12"/>
        <v>13</v>
      </c>
      <c r="AV61" s="267">
        <f>+AJ61</f>
        <v>0</v>
      </c>
      <c r="AW61" s="124">
        <f t="shared" si="14"/>
        <v>0</v>
      </c>
      <c r="AZ61" s="268" t="e">
        <f t="shared" ca="1" si="15"/>
        <v>#N/A</v>
      </c>
      <c r="BA61" s="124" t="e">
        <f t="shared" ca="1" si="16"/>
        <v>#N/A</v>
      </c>
      <c r="BB61">
        <v>14</v>
      </c>
    </row>
    <row r="62" spans="1:54">
      <c r="A62" s="80"/>
      <c r="B62" s="80"/>
      <c r="C62" s="80"/>
      <c r="D62" s="80"/>
      <c r="E62" s="80"/>
      <c r="F62" s="80"/>
      <c r="G62" s="80"/>
      <c r="H62" s="80"/>
      <c r="I62" s="80"/>
      <c r="J62" s="80"/>
      <c r="K62" s="80"/>
      <c r="L62" s="80"/>
      <c r="M62" s="80"/>
      <c r="N62" s="80"/>
      <c r="BB62">
        <v>15</v>
      </c>
    </row>
    <row r="63" spans="1:54" ht="18.75">
      <c r="A63" s="80"/>
      <c r="B63" s="80"/>
      <c r="C63" s="210"/>
      <c r="D63" s="210"/>
      <c r="E63" s="210"/>
      <c r="F63" s="210"/>
      <c r="G63" s="210"/>
      <c r="H63" s="210"/>
      <c r="I63" s="210"/>
      <c r="J63" s="210"/>
      <c r="K63" s="210"/>
      <c r="L63" s="210"/>
      <c r="M63" s="210"/>
      <c r="N63" s="80"/>
      <c r="BB63">
        <v>16</v>
      </c>
    </row>
    <row r="64" spans="1:54">
      <c r="A64" s="80"/>
      <c r="B64" s="80"/>
      <c r="C64" s="80"/>
      <c r="D64" s="80"/>
      <c r="E64" s="80"/>
      <c r="F64" s="80"/>
      <c r="G64" s="80"/>
      <c r="H64" s="80"/>
      <c r="I64" s="80"/>
      <c r="J64" s="80"/>
      <c r="K64" s="80"/>
      <c r="L64" s="80"/>
      <c r="M64" s="80"/>
      <c r="N64" s="80"/>
      <c r="BB64">
        <v>17</v>
      </c>
    </row>
    <row r="65" spans="1:54">
      <c r="A65" s="80"/>
      <c r="B65" s="80"/>
      <c r="C65" s="80"/>
      <c r="D65" s="80"/>
      <c r="E65" s="80"/>
      <c r="F65" s="80"/>
      <c r="G65" s="270"/>
      <c r="H65" s="80"/>
      <c r="I65" s="80"/>
      <c r="J65" s="80"/>
      <c r="K65" s="80"/>
      <c r="L65" s="80"/>
      <c r="M65" s="80"/>
      <c r="N65" s="80"/>
      <c r="BB65">
        <v>18</v>
      </c>
    </row>
    <row r="66" spans="1:54">
      <c r="A66" s="80"/>
      <c r="B66" s="80"/>
      <c r="C66" s="80"/>
      <c r="D66" s="80"/>
      <c r="E66" s="80"/>
      <c r="F66" s="80"/>
      <c r="G66" s="80"/>
      <c r="H66" s="80"/>
      <c r="I66" s="80"/>
      <c r="J66" s="80"/>
      <c r="K66" s="80"/>
      <c r="L66" s="80"/>
      <c r="M66" s="80"/>
      <c r="N66" s="80"/>
      <c r="BB66">
        <v>19</v>
      </c>
    </row>
    <row r="67" spans="1:54">
      <c r="A67" s="80"/>
      <c r="B67" s="80"/>
      <c r="C67" s="80"/>
      <c r="D67" s="80"/>
      <c r="E67" s="80"/>
      <c r="F67" s="80"/>
      <c r="G67" s="80"/>
      <c r="H67" s="80"/>
      <c r="I67" s="80"/>
      <c r="J67" s="80"/>
      <c r="K67" s="80"/>
      <c r="L67" s="80"/>
      <c r="M67" s="80"/>
      <c r="N67" s="80"/>
      <c r="BB67">
        <v>20</v>
      </c>
    </row>
    <row r="68" spans="1:54">
      <c r="A68" s="80"/>
      <c r="B68" s="80"/>
      <c r="C68" s="80"/>
      <c r="D68" s="80"/>
      <c r="E68" s="80"/>
      <c r="F68" s="80"/>
      <c r="G68" s="80"/>
      <c r="H68" s="80"/>
      <c r="I68" s="80"/>
      <c r="J68" s="80"/>
      <c r="K68" s="80"/>
      <c r="L68" s="80"/>
      <c r="M68" s="80"/>
      <c r="N68" s="80"/>
    </row>
  </sheetData>
  <conditionalFormatting sqref="N4:N19 D4:L19">
    <cfRule type="cellIs" dxfId="56" priority="2" operator="equal">
      <formula>0</formula>
    </cfRule>
  </conditionalFormatting>
  <pageMargins left="0.196527777777778" right="0.196527777777778" top="0.23611111111111099" bottom="0.23611111111111099" header="0.51180555555555496" footer="0.51180555555555496"/>
  <pageSetup scale="95" firstPageNumber="0"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
  <sheetViews>
    <sheetView topLeftCell="A14" zoomScale="66" zoomScaleNormal="66" workbookViewId="0">
      <selection activeCell="G45" sqref="G45"/>
    </sheetView>
  </sheetViews>
  <sheetFormatPr baseColWidth="10" defaultColWidth="9.140625" defaultRowHeight="15"/>
  <cols>
    <col min="1" max="15" width="9.140625" customWidth="1"/>
    <col min="16" max="16" width="9.5703125" customWidth="1"/>
    <col min="17" max="1025" width="9.140625" customWidth="1"/>
  </cols>
  <sheetData/>
  <pageMargins left="0.196527777777778" right="0.196527777777778" top="0.98402777777777795" bottom="0.23611111111111099" header="0.51180555555555496" footer="0.51180555555555496"/>
  <pageSetup scale="65"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29</vt:i4>
      </vt:variant>
    </vt:vector>
  </HeadingPairs>
  <TitlesOfParts>
    <vt:vector size="58" baseType="lpstr">
      <vt:lpstr>All Trains &amp; Jobs</vt:lpstr>
      <vt:lpstr>Timetable4</vt:lpstr>
      <vt:lpstr>Graph</vt:lpstr>
      <vt:lpstr>Timetable5</vt:lpstr>
      <vt:lpstr>Graph5</vt:lpstr>
      <vt:lpstr>Timetable6</vt:lpstr>
      <vt:lpstr>Train Sheet</vt:lpstr>
      <vt:lpstr>Graph6</vt:lpstr>
      <vt:lpstr>Plan</vt:lpstr>
      <vt:lpstr>Startaufstellung variabel</vt:lpstr>
      <vt:lpstr>Wagenmengen</vt:lpstr>
      <vt:lpstr>Whitehall Freight Schedule</vt:lpstr>
      <vt:lpstr>QCY Freight Schedule </vt:lpstr>
      <vt:lpstr>Zug Aufsteller 1</vt:lpstr>
      <vt:lpstr>Zug Aufsteller 2</vt:lpstr>
      <vt:lpstr>JobDescription 1</vt:lpstr>
      <vt:lpstr>JobDescription 2</vt:lpstr>
      <vt:lpstr>freight trains</vt:lpstr>
      <vt:lpstr>JobDescription 3</vt:lpstr>
      <vt:lpstr>JobDescription 4</vt:lpstr>
      <vt:lpstr>timetable</vt:lpstr>
      <vt:lpstr>Data 1 Track</vt:lpstr>
      <vt:lpstr>JobDescription 4 TT5 TT6</vt:lpstr>
      <vt:lpstr>Blocking Instruction</vt:lpstr>
      <vt:lpstr>Call Board</vt:lpstr>
      <vt:lpstr>Dispatcher Label</vt:lpstr>
      <vt:lpstr>Day</vt:lpstr>
      <vt:lpstr>layout</vt:lpstr>
      <vt:lpstr>Ablaufplan</vt:lpstr>
      <vt:lpstr>Ablaufplan!Druckbereich</vt:lpstr>
      <vt:lpstr>'All Trains &amp; Jobs'!Druckbereich</vt:lpstr>
      <vt:lpstr>'Blocking Instruction'!Druckbereich</vt:lpstr>
      <vt:lpstr>'Call Board'!Druckbereich</vt:lpstr>
      <vt:lpstr>Day!Druckbereich</vt:lpstr>
      <vt:lpstr>'Dispatcher Label'!Druckbereich</vt:lpstr>
      <vt:lpstr>Graph!Druckbereich</vt:lpstr>
      <vt:lpstr>Graph5!Druckbereich</vt:lpstr>
      <vt:lpstr>Graph6!Druckbereich</vt:lpstr>
      <vt:lpstr>'JobDescription 1'!Druckbereich</vt:lpstr>
      <vt:lpstr>'JobDescription 2'!Druckbereich</vt:lpstr>
      <vt:lpstr>'JobDescription 3'!Druckbereich</vt:lpstr>
      <vt:lpstr>'JobDescription 4'!Druckbereich</vt:lpstr>
      <vt:lpstr>'JobDescription 4 TT5 TT6'!Druckbereich</vt:lpstr>
      <vt:lpstr>layout!Druckbereich</vt:lpstr>
      <vt:lpstr>Plan!Druckbereich</vt:lpstr>
      <vt:lpstr>'QCY Freight Schedule '!Druckbereich</vt:lpstr>
      <vt:lpstr>'Startaufstellung variabel'!Druckbereich</vt:lpstr>
      <vt:lpstr>timetable!Druckbereich</vt:lpstr>
      <vt:lpstr>Timetable4!Druckbereich</vt:lpstr>
      <vt:lpstr>Timetable5!Druckbereich</vt:lpstr>
      <vt:lpstr>Timetable6!Druckbereich</vt:lpstr>
      <vt:lpstr>'Train Sheet'!Druckbereich</vt:lpstr>
      <vt:lpstr>Wagenmengen!Druckbereich</vt:lpstr>
      <vt:lpstr>'Whitehall Freight Schedule'!Druckbereich</vt:lpstr>
      <vt:lpstr>'Zug Aufsteller 1'!Druckbereich</vt:lpstr>
      <vt:lpstr>'Zug Aufsteller 2'!Druckbereich</vt:lpstr>
      <vt:lpstr>Ablaufplan!Drucktitel</vt:lpstr>
      <vt:lpstr>'All Trains &amp; Jobs'!Drucktitel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Warwel</dc:creator>
  <cp:lastModifiedBy>Local User</cp:lastModifiedBy>
  <cp:revision>2</cp:revision>
  <cp:lastPrinted>2024-03-08T11:47:15Z</cp:lastPrinted>
  <dcterms:created xsi:type="dcterms:W3CDTF">2013-02-23T17:00:35Z</dcterms:created>
  <dcterms:modified xsi:type="dcterms:W3CDTF">2024-04-08T16:53:25Z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_AdHocReviewCycleID">
    <vt:i4>-788935073</vt:i4>
  </property>
  <property fmtid="{D5CDD505-2E9C-101B-9397-08002B2CF9AE}" pid="9" name="_AuthorEmail">
    <vt:lpwstr>dirk.warwel@exxonmobil.com</vt:lpwstr>
  </property>
  <property fmtid="{D5CDD505-2E9C-101B-9397-08002B2CF9AE}" pid="10" name="_AuthorEmailDisplayName">
    <vt:lpwstr>Warwel, Dirk</vt:lpwstr>
  </property>
  <property fmtid="{D5CDD505-2E9C-101B-9397-08002B2CF9AE}" pid="11" name="_EmailSubject">
    <vt:lpwstr>Betriebsplanung Bremen 4.0</vt:lpwstr>
  </property>
  <property fmtid="{D5CDD505-2E9C-101B-9397-08002B2CF9AE}" pid="12" name="_NewReviewCycle">
    <vt:lpwstr/>
  </property>
  <property fmtid="{D5CDD505-2E9C-101B-9397-08002B2CF9AE}" pid="13" name="_PreviousAdHocReviewCycleID">
    <vt:i4>-1331718529</vt:i4>
  </property>
  <property fmtid="{D5CDD505-2E9C-101B-9397-08002B2CF9AE}" pid="14" name="_ReviewingToolsShownOnce">
    <vt:lpwstr/>
  </property>
</Properties>
</file>